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zeit\Bilder, Fotos, Clips\2024-03-23 bis 30 Rügen-Schwerin-Harz mit Juliet, Thea und den Eltern\"/>
    </mc:Choice>
  </mc:AlternateContent>
  <bookViews>
    <workbookView xWindow="0" yWindow="0" windowWidth="38400" windowHeight="17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P19" i="1"/>
  <c r="P16" i="1"/>
  <c r="P13" i="1"/>
  <c r="O13" i="1"/>
  <c r="N16" i="1"/>
  <c r="N13" i="1"/>
  <c r="K19" i="1"/>
  <c r="I13" i="1"/>
  <c r="J13" i="1"/>
  <c r="F60" i="1"/>
  <c r="E60" i="1"/>
  <c r="F46" i="1"/>
  <c r="E46" i="1"/>
  <c r="F59" i="1"/>
  <c r="E59" i="1"/>
  <c r="D57" i="1"/>
  <c r="F57" i="1" s="1"/>
  <c r="F56" i="1"/>
  <c r="E56" i="1"/>
  <c r="D56" i="1"/>
  <c r="F54" i="1"/>
  <c r="E54" i="1"/>
  <c r="D53" i="1"/>
  <c r="F53" i="1" s="1"/>
  <c r="F51" i="1"/>
  <c r="E51" i="1"/>
  <c r="F50" i="1"/>
  <c r="E50" i="1"/>
  <c r="F49" i="1"/>
  <c r="E49" i="1"/>
  <c r="D49" i="1"/>
  <c r="D44" i="1"/>
  <c r="F44" i="1" s="1"/>
  <c r="F43" i="1"/>
  <c r="E43" i="1"/>
  <c r="F42" i="1"/>
  <c r="E42" i="1"/>
  <c r="F41" i="1"/>
  <c r="E41" i="1"/>
  <c r="D41" i="1"/>
  <c r="E39" i="1"/>
  <c r="O16" i="1" s="1"/>
  <c r="F39" i="1"/>
  <c r="O19" i="1" s="1"/>
  <c r="D37" i="1"/>
  <c r="F36" i="1"/>
  <c r="E36" i="1"/>
  <c r="F33" i="1"/>
  <c r="M19" i="1" s="1"/>
  <c r="E33" i="1"/>
  <c r="F34" i="1"/>
  <c r="E34" i="1"/>
  <c r="D33" i="1"/>
  <c r="F32" i="1"/>
  <c r="E32" i="1"/>
  <c r="F31" i="1"/>
  <c r="J19" i="1" s="1"/>
  <c r="E31" i="1"/>
  <c r="D29" i="1"/>
  <c r="E29" i="1" s="1"/>
  <c r="F28" i="1"/>
  <c r="E28" i="1"/>
  <c r="D24" i="1"/>
  <c r="E24" i="1" s="1"/>
  <c r="M16" i="1" s="1"/>
  <c r="E23" i="1"/>
  <c r="F21" i="1"/>
  <c r="E21" i="1"/>
  <c r="D21" i="1"/>
  <c r="F18" i="1"/>
  <c r="E18" i="1"/>
  <c r="J16" i="1" s="1"/>
  <c r="F8" i="1"/>
  <c r="N19" i="1" s="1"/>
  <c r="E8" i="1"/>
  <c r="F19" i="1"/>
  <c r="E19" i="1"/>
  <c r="K16" i="1" s="1"/>
  <c r="F20" i="1"/>
  <c r="E20" i="1"/>
  <c r="D20" i="1"/>
  <c r="D19" i="1"/>
  <c r="K13" i="1" s="1"/>
  <c r="D16" i="1"/>
  <c r="E16" i="1" s="1"/>
  <c r="E13" i="1"/>
  <c r="F13" i="1"/>
  <c r="D12" i="1"/>
  <c r="E12" i="1" s="1"/>
  <c r="F11" i="1"/>
  <c r="E11" i="1"/>
  <c r="F7" i="1"/>
  <c r="I19" i="1" s="1"/>
  <c r="E7" i="1"/>
  <c r="I16" i="1" s="1"/>
  <c r="M13" i="1" l="1"/>
  <c r="F37" i="1"/>
  <c r="D62" i="1"/>
  <c r="F16" i="1"/>
  <c r="L13" i="1"/>
  <c r="Q13" i="1"/>
  <c r="E53" i="1"/>
  <c r="F12" i="1"/>
  <c r="E57" i="1"/>
  <c r="E44" i="1"/>
  <c r="E37" i="1"/>
  <c r="L16" i="1" s="1"/>
  <c r="Q16" i="1" s="1"/>
  <c r="F29" i="1"/>
  <c r="L19" i="1" l="1"/>
  <c r="Q19" i="1" s="1"/>
  <c r="F62" i="1"/>
  <c r="E62" i="1"/>
</calcChain>
</file>

<file path=xl/comments1.xml><?xml version="1.0" encoding="utf-8"?>
<comments xmlns="http://schemas.openxmlformats.org/spreadsheetml/2006/main">
  <authors>
    <author>Christoph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J, C &amp; T:
9,50 + 4,50 + 12,90 + 14,90 + 3,50 + 3,20 + 4,80 = 53,30 EUR
M &amp; P:
12,90 + 13,90 + 3,50 + 3,50 = 33,80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>Erwachsene 10,20 EUR
Kinder 5,08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Erwachsene 22,80 EUR
Kinder 12,50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Erwachsene 1,50 EUR
Kinder kostenlos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Erwachsene 5,70 EUR
Kinder 2,50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Erwachsene 3,00 EUR
Kinder 1,50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</rPr>
          <t>Törtchen 3,00 EUR
Glühwein 3,80 EUR
Becherpfand 2,00 EUR
Juliet: 3,80+2,00+3,00 = 8,80
Opa: 3,80+2,00 = 5,80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Segoe UI"/>
            <family val="2"/>
          </rPr>
          <t>via Parkster App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Erwachsene 2,60 EUR
Kinder 2,00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Eltern: 6,40 + 6,40 = 12,80
J, C &amp; T: 5,30 + 4,40 + 3,50 = 13,20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Segoe UI"/>
            <family val="2"/>
          </rPr>
          <t>Eltern:
14,90 + 14,00 + 3,90 + 3,70 = 36,50
J, C &amp; T:
9,80 + 14,00 + 14,00 + 3,70 + 5,50 = 47,00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Segoe UI"/>
            <family val="2"/>
          </rPr>
          <t>Erwachsene 8,50 EUR 
Rentner 6,50 EUR
Kinder kostenlos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</rPr>
          <t>Erwachsene 2,00 EUR
Kinder kostenlos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>J, C &amp; T:
3,70+3,60+3,90+8,50+8,50+8,50+2,90 = 39,60
Eltern:
3,70+3,60+8,50+8,50+2,90 = 27,20
Trinkgeld:
7,20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</rPr>
          <t>Erwachsene 2 EUR
Kinder 1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>J, C &amp; T:
9,90+10,90+4,30+1,50 = 26,60
Opa:
9,90+1,50 = 11,40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>Juliet:
2,50+2,00=4,50
Opa:
2,00
Trinkgeld:
0,50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Segoe UI"/>
            <family val="2"/>
          </rPr>
          <t>Erwachsene 3 EUR
Kinder 1 EUR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6" authorId="0" shapeId="0">
      <text>
        <r>
          <rPr>
            <b/>
            <sz val="9"/>
            <color indexed="81"/>
            <rFont val="Segoe UI"/>
            <family val="2"/>
          </rPr>
          <t>J, C &amp; T:
4,50+4,60+3,00 = 12,10
Eltern:
3,80+3,80 = 7,60
Trinkgeld:
2,30</t>
        </r>
      </text>
    </comment>
  </commentList>
</comments>
</file>

<file path=xl/sharedStrings.xml><?xml version="1.0" encoding="utf-8"?>
<sst xmlns="http://schemas.openxmlformats.org/spreadsheetml/2006/main" count="192" uniqueCount="76">
  <si>
    <t>Posten</t>
  </si>
  <si>
    <t>J, C &amp; T</t>
  </si>
  <si>
    <t>Kosten [EUR]</t>
  </si>
  <si>
    <t>Kategorie</t>
  </si>
  <si>
    <t>Sonstiges</t>
  </si>
  <si>
    <t>Restaurant</t>
  </si>
  <si>
    <t>--</t>
  </si>
  <si>
    <t>Tanken Bergen Total 77.55 l á 1.749 EUR/l</t>
  </si>
  <si>
    <t>Zahlart</t>
  </si>
  <si>
    <t>cash</t>
  </si>
  <si>
    <t>VISA Hanseatic</t>
  </si>
  <si>
    <t>Gesamt</t>
  </si>
  <si>
    <t>Einkauf</t>
  </si>
  <si>
    <t>EC</t>
  </si>
  <si>
    <t xml:space="preserve">Asia Restaurant Sellin </t>
  </si>
  <si>
    <t>Asia Restaurant Sellin Trinkgeld</t>
  </si>
  <si>
    <t>Übernachtung Sellin Haus Sonnenmeer</t>
  </si>
  <si>
    <t>Unterkunft</t>
  </si>
  <si>
    <t>Kurtaxe Sellin Haus Sonnenmeer für 3 Nächte</t>
  </si>
  <si>
    <t>23.03.2024 Anreise Sellin</t>
  </si>
  <si>
    <t>24.03.2024 Sassnitz, Prora, Sellin</t>
  </si>
  <si>
    <t>VISA Barclays</t>
  </si>
  <si>
    <t>Einkauf Netto Sellin (Zahnbürste Christoph)</t>
  </si>
  <si>
    <t>25.03.2024 Hiddensee</t>
  </si>
  <si>
    <t>Fähre Hiddensee (Schaprode-Vitte-Schaprode)</t>
  </si>
  <si>
    <t>Transport</t>
  </si>
  <si>
    <t>Kurtaxe Hiddensee</t>
  </si>
  <si>
    <t>Einkauf Aldi Bergen</t>
  </si>
  <si>
    <t>Tagesparkplatz Schaprode</t>
  </si>
  <si>
    <t>Bus Hiddensee Tagesfahrkarte</t>
  </si>
  <si>
    <t>Programm</t>
  </si>
  <si>
    <t>Hofladen Tante Hedwig Hiddensee Glühwein &amp; Törtchen</t>
  </si>
  <si>
    <t>Rasthof Toilette J&amp;C</t>
  </si>
  <si>
    <t>Rasthof Soljanka J&amp;C</t>
  </si>
  <si>
    <t>Leuchtturm Hiddensee Besteigung J, C &amp; T</t>
  </si>
  <si>
    <t>Hafenrestaurant Hiddensee Currywurst &amp; Backfisch J&amp;C</t>
  </si>
  <si>
    <t>Hafenrestaurant Hiddensee Currywurst T</t>
  </si>
  <si>
    <t>Hafenrestaurant Hiddensee Fischbrötchen C</t>
  </si>
  <si>
    <t>Einkauf Edeka Hiddensee Eis T</t>
  </si>
  <si>
    <t>Einkauf Aldi Sellin Thunfisch &amp; Mascarpone</t>
  </si>
  <si>
    <t>Einkauf Lidl Rügen</t>
  </si>
  <si>
    <t>26.03.2024 Rügen Kreidefelsen, Malchow</t>
  </si>
  <si>
    <t>Parken</t>
  </si>
  <si>
    <t>Parken Sassnitz 5 Stunden</t>
  </si>
  <si>
    <t>VISA</t>
  </si>
  <si>
    <t>Bus Jasmund NP (Königstuhl) - Sassnitz</t>
  </si>
  <si>
    <t>Eiscafé Malchow incl. Trinkgeld</t>
  </si>
  <si>
    <t>Einkauf Lidl Schwerin</t>
  </si>
  <si>
    <t>Restaurant Zeppelin Schwerin Burger</t>
  </si>
  <si>
    <t>Restaurant Zeppelin Schwerin Burger Trinkgeld</t>
  </si>
  <si>
    <t>Übernachtung Schwerin Villa Backstein OBO19</t>
  </si>
  <si>
    <t>27.03.2024 Schwerin</t>
  </si>
  <si>
    <t>Schloss Schwerin Eintritt</t>
  </si>
  <si>
    <t>Schloss Schwerin Audi Guide</t>
  </si>
  <si>
    <t>Altstadt Brauhaus Schwerin Mittagstisch incl. Trinkgeld</t>
  </si>
  <si>
    <t>Schwerin Dom Besteigung</t>
  </si>
  <si>
    <t>28.03.2024 Quedlinburg</t>
  </si>
  <si>
    <t>Karin's schnelle Küche Quedlinburg</t>
  </si>
  <si>
    <t>Karin's schnelle Küche Quedlinburg Trinkgeld</t>
  </si>
  <si>
    <t>Karin's schnelle Küche Quedlinburg Kaffee &amp; Kuchen</t>
  </si>
  <si>
    <t>Einkauf NP Markt Quedlinburg</t>
  </si>
  <si>
    <t>Blasiikirche Quedlinburg Spende</t>
  </si>
  <si>
    <t>Marktkirche Quedlinburg Führung Trinkgeld</t>
  </si>
  <si>
    <t>Übernachtung Quedlinburg FeWo</t>
  </si>
  <si>
    <t>Kurtaxe Quedlinburg FeWo für 2 Nächte</t>
  </si>
  <si>
    <t>29.03.2024 Wernigerode</t>
  </si>
  <si>
    <t>Louisen Café Wernigerode</t>
  </si>
  <si>
    <t>30.03.2024 Heimreise</t>
  </si>
  <si>
    <t>Einkauf Brötchen Bäckerei Quedlinburg</t>
  </si>
  <si>
    <t>Statistik</t>
  </si>
  <si>
    <t>Tanken Stendal Raiffeisen-WG 84,95 l á 1,699 EUR/l</t>
  </si>
  <si>
    <t>Tanken</t>
  </si>
  <si>
    <t xml:space="preserve">Einkauf </t>
  </si>
  <si>
    <t>Alle</t>
  </si>
  <si>
    <t>Eltern</t>
  </si>
  <si>
    <t>Resttank 64,93 l á 1,649 EUR/l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</si>
</sst>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0" fillId="0" borderId="0" xfId="0" quotePrefix="1" applyNumberFormat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Alignment="1"/>
    <xf numFmtId="0" fontId="0" fillId="0" borderId="1" xfId="0" applyBorder="1"/>
    <xf numFmtId="2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2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 für</a:t>
            </a:r>
            <a:r>
              <a:rPr lang="de-DE" baseline="0"/>
              <a:t> 2 Erw + 1 Kind in EUR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Tabelle1!$I$15:$P$15</c:f>
              <c:strCache>
                <c:ptCount val="8"/>
                <c:pt idx="0">
                  <c:v>Tanken</c:v>
                </c:pt>
                <c:pt idx="1">
                  <c:v>Parken</c:v>
                </c:pt>
                <c:pt idx="2">
                  <c:v>Transport</c:v>
                </c:pt>
                <c:pt idx="3">
                  <c:v>Unterkunft</c:v>
                </c:pt>
                <c:pt idx="4">
                  <c:v>Restaurant</c:v>
                </c:pt>
                <c:pt idx="5">
                  <c:v>Einkauf </c:v>
                </c:pt>
                <c:pt idx="6">
                  <c:v>Programm</c:v>
                </c:pt>
                <c:pt idx="7">
                  <c:v>Sonstiges</c:v>
                </c:pt>
              </c:strCache>
            </c:strRef>
          </c:cat>
          <c:val>
            <c:numRef>
              <c:f>Tabelle1!$I$16:$P$16</c:f>
              <c:numCache>
                <c:formatCode>0.00</c:formatCode>
                <c:ptCount val="8"/>
                <c:pt idx="0">
                  <c:v>164.32499999999999</c:v>
                </c:pt>
                <c:pt idx="1">
                  <c:v>4.5</c:v>
                </c:pt>
                <c:pt idx="2">
                  <c:v>82.2</c:v>
                </c:pt>
                <c:pt idx="3">
                  <c:v>409.68</c:v>
                </c:pt>
                <c:pt idx="4">
                  <c:v>259.5</c:v>
                </c:pt>
                <c:pt idx="5">
                  <c:v>74.835000000000008</c:v>
                </c:pt>
                <c:pt idx="6">
                  <c:v>40</c:v>
                </c:pt>
                <c:pt idx="7">
                  <c:v>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10</xdr:row>
      <xdr:rowOff>4761</xdr:rowOff>
    </xdr:from>
    <xdr:to>
      <xdr:col>16</xdr:col>
      <xdr:colOff>752474</xdr:colOff>
      <xdr:row>29</xdr:row>
      <xdr:rowOff>47624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74"/>
  <sheetViews>
    <sheetView tabSelected="1" workbookViewId="0">
      <selection activeCell="I4" sqref="I4"/>
    </sheetView>
  </sheetViews>
  <sheetFormatPr baseColWidth="10" defaultRowHeight="15" x14ac:dyDescent="0.25"/>
  <cols>
    <col min="1" max="1" width="51.85546875" bestFit="1" customWidth="1"/>
    <col min="2" max="2" width="14.85546875" customWidth="1"/>
    <col min="3" max="3" width="14.140625" bestFit="1" customWidth="1"/>
    <col min="4" max="4" width="10.5703125" customWidth="1"/>
  </cols>
  <sheetData>
    <row r="2" spans="1:17" x14ac:dyDescent="0.25">
      <c r="A2" s="2"/>
      <c r="B2" s="2"/>
      <c r="C2" s="2"/>
      <c r="D2" s="15" t="s">
        <v>2</v>
      </c>
      <c r="E2" s="15"/>
      <c r="F2" s="15"/>
    </row>
    <row r="3" spans="1:17" x14ac:dyDescent="0.25">
      <c r="A3" s="3" t="s">
        <v>0</v>
      </c>
      <c r="B3" s="3" t="s">
        <v>3</v>
      </c>
      <c r="C3" s="3" t="s">
        <v>8</v>
      </c>
      <c r="D3" s="3" t="s">
        <v>11</v>
      </c>
      <c r="E3" s="3" t="s">
        <v>1</v>
      </c>
      <c r="F3" s="3" t="s">
        <v>74</v>
      </c>
      <c r="I3" s="16"/>
      <c r="J3" s="17"/>
      <c r="K3" s="17"/>
      <c r="L3" s="17"/>
    </row>
    <row r="4" spans="1:17" x14ac:dyDescent="0.25">
      <c r="A4" s="10" t="s">
        <v>19</v>
      </c>
      <c r="B4" s="10"/>
      <c r="C4" s="10"/>
      <c r="D4" s="10"/>
      <c r="E4" s="10"/>
      <c r="F4" s="10"/>
      <c r="I4" s="17"/>
      <c r="J4" s="17"/>
      <c r="K4" s="17"/>
      <c r="L4" s="17"/>
    </row>
    <row r="5" spans="1:17" x14ac:dyDescent="0.25">
      <c r="A5" s="1" t="s">
        <v>32</v>
      </c>
      <c r="B5" s="1" t="s">
        <v>4</v>
      </c>
      <c r="C5" s="1" t="s">
        <v>9</v>
      </c>
      <c r="D5" s="4">
        <v>1</v>
      </c>
      <c r="E5" s="4">
        <v>1</v>
      </c>
      <c r="F5" s="6" t="s">
        <v>6</v>
      </c>
      <c r="I5" s="17"/>
      <c r="J5" s="17"/>
      <c r="K5" s="17"/>
      <c r="L5" s="18"/>
    </row>
    <row r="6" spans="1:17" x14ac:dyDescent="0.25">
      <c r="A6" s="1" t="s">
        <v>33</v>
      </c>
      <c r="B6" s="1" t="s">
        <v>5</v>
      </c>
      <c r="C6" s="1" t="s">
        <v>9</v>
      </c>
      <c r="D6" s="4">
        <v>4.5999999999999996</v>
      </c>
      <c r="E6" s="4">
        <v>4.5999999999999996</v>
      </c>
      <c r="F6" s="6" t="s">
        <v>6</v>
      </c>
      <c r="I6" s="17"/>
      <c r="J6" s="17"/>
      <c r="K6" s="17"/>
      <c r="L6" s="18"/>
    </row>
    <row r="7" spans="1:17" x14ac:dyDescent="0.25">
      <c r="A7" s="1" t="s">
        <v>7</v>
      </c>
      <c r="B7" s="1" t="s">
        <v>71</v>
      </c>
      <c r="C7" s="1" t="s">
        <v>10</v>
      </c>
      <c r="D7" s="4">
        <v>135.63</v>
      </c>
      <c r="E7" s="4">
        <f>D7/2</f>
        <v>67.814999999999998</v>
      </c>
      <c r="F7" s="4">
        <f>D7/2</f>
        <v>67.814999999999998</v>
      </c>
      <c r="I7" s="17"/>
      <c r="J7" s="17"/>
      <c r="K7" s="17"/>
      <c r="L7" s="18"/>
    </row>
    <row r="8" spans="1:17" x14ac:dyDescent="0.25">
      <c r="A8" s="1" t="s">
        <v>27</v>
      </c>
      <c r="B8" s="1" t="s">
        <v>12</v>
      </c>
      <c r="C8" s="1" t="s">
        <v>13</v>
      </c>
      <c r="D8" s="4">
        <v>74.52</v>
      </c>
      <c r="E8" s="4">
        <f>D8/2</f>
        <v>37.26</v>
      </c>
      <c r="F8" s="4">
        <f>D8/2</f>
        <v>37.26</v>
      </c>
      <c r="I8" s="17"/>
      <c r="J8" s="17"/>
      <c r="K8" s="17"/>
      <c r="L8" s="17"/>
    </row>
    <row r="9" spans="1:17" x14ac:dyDescent="0.25">
      <c r="A9" s="1" t="s">
        <v>14</v>
      </c>
      <c r="B9" s="1" t="s">
        <v>5</v>
      </c>
      <c r="C9" s="1" t="s">
        <v>13</v>
      </c>
      <c r="D9" s="4">
        <v>87.1</v>
      </c>
      <c r="E9" s="4">
        <v>53.3</v>
      </c>
      <c r="F9" s="4">
        <v>33.799999999999997</v>
      </c>
    </row>
    <row r="10" spans="1:17" x14ac:dyDescent="0.25">
      <c r="A10" s="1" t="s">
        <v>15</v>
      </c>
      <c r="B10" s="1" t="s">
        <v>5</v>
      </c>
      <c r="C10" s="1" t="s">
        <v>9</v>
      </c>
      <c r="D10" s="4">
        <v>8</v>
      </c>
      <c r="E10" s="4">
        <v>5</v>
      </c>
      <c r="F10" s="4">
        <v>3</v>
      </c>
      <c r="I10" s="2" t="s">
        <v>69</v>
      </c>
    </row>
    <row r="11" spans="1:17" x14ac:dyDescent="0.25">
      <c r="A11" s="1" t="s">
        <v>39</v>
      </c>
      <c r="B11" s="1" t="s">
        <v>12</v>
      </c>
      <c r="C11" s="1" t="s">
        <v>10</v>
      </c>
      <c r="D11" s="4">
        <v>4.57</v>
      </c>
      <c r="E11" s="4">
        <f>D11/2</f>
        <v>2.2850000000000001</v>
      </c>
      <c r="F11" s="4">
        <f>D11/2</f>
        <v>2.2850000000000001</v>
      </c>
      <c r="I11" s="2" t="s">
        <v>73</v>
      </c>
    </row>
    <row r="12" spans="1:17" x14ac:dyDescent="0.25">
      <c r="A12" s="1" t="s">
        <v>16</v>
      </c>
      <c r="B12" s="1" t="s">
        <v>17</v>
      </c>
      <c r="C12" s="1" t="s">
        <v>13</v>
      </c>
      <c r="D12" s="4">
        <f>313.2/3</f>
        <v>104.39999999999999</v>
      </c>
      <c r="E12" s="4">
        <f>D12/2</f>
        <v>52.199999999999996</v>
      </c>
      <c r="F12" s="4">
        <f>D12/2</f>
        <v>52.199999999999996</v>
      </c>
      <c r="I12" t="s">
        <v>71</v>
      </c>
      <c r="J12" t="s">
        <v>42</v>
      </c>
      <c r="K12" t="s">
        <v>25</v>
      </c>
      <c r="L12" t="s">
        <v>17</v>
      </c>
      <c r="M12" t="s">
        <v>5</v>
      </c>
      <c r="N12" t="s">
        <v>72</v>
      </c>
      <c r="O12" t="s">
        <v>30</v>
      </c>
      <c r="P12" t="s">
        <v>4</v>
      </c>
    </row>
    <row r="13" spans="1:17" x14ac:dyDescent="0.25">
      <c r="A13" s="1" t="s">
        <v>18</v>
      </c>
      <c r="B13" s="1" t="s">
        <v>17</v>
      </c>
      <c r="C13" s="1" t="s">
        <v>13</v>
      </c>
      <c r="D13" s="4">
        <f>4*10.2+1*5.08</f>
        <v>45.879999999999995</v>
      </c>
      <c r="E13" s="4">
        <f>2*10.2+5.08</f>
        <v>25.479999999999997</v>
      </c>
      <c r="F13" s="4">
        <f>(2*10.2)</f>
        <v>20.399999999999999</v>
      </c>
      <c r="I13" s="4">
        <f>SUM(D7,D46,D60)</f>
        <v>328.65</v>
      </c>
      <c r="J13" s="4">
        <f>SUM(D18,D31)</f>
        <v>9</v>
      </c>
      <c r="K13" s="4">
        <f>SUM(D19:D21,D32)</f>
        <v>147.4</v>
      </c>
      <c r="L13" s="4">
        <f>SUM(D12:D13,D29,D37,D44,D53:D54,D57,D16)</f>
        <v>812.28</v>
      </c>
      <c r="M13" s="4">
        <f>SUM(D6,D9:D10,D23:D26,D33,D35:D36,D41,D47:D49,D56)</f>
        <v>409.6</v>
      </c>
      <c r="N13" s="4">
        <f>SUM(D8,D11,D27:D28,D34,D43,D50,D59)</f>
        <v>148.37</v>
      </c>
      <c r="O13" s="4">
        <f>SUM(D39:D40,D42,D51:D52,D22)</f>
        <v>57.5</v>
      </c>
      <c r="P13" s="13">
        <f>SUM(D5,D15)</f>
        <v>3.09</v>
      </c>
      <c r="Q13" s="5">
        <f>SUM(I13:P13)</f>
        <v>1915.8899999999996</v>
      </c>
    </row>
    <row r="14" spans="1:17" x14ac:dyDescent="0.25">
      <c r="A14" s="10" t="s">
        <v>20</v>
      </c>
      <c r="B14" s="10"/>
      <c r="C14" s="10"/>
      <c r="D14" s="10"/>
      <c r="E14" s="10"/>
      <c r="F14" s="10"/>
      <c r="I14" s="2" t="s">
        <v>1</v>
      </c>
    </row>
    <row r="15" spans="1:17" x14ac:dyDescent="0.25">
      <c r="A15" s="1" t="s">
        <v>22</v>
      </c>
      <c r="B15" s="1" t="s">
        <v>4</v>
      </c>
      <c r="C15" s="1" t="s">
        <v>21</v>
      </c>
      <c r="D15" s="4">
        <v>2.09</v>
      </c>
      <c r="E15" s="4">
        <v>2.09</v>
      </c>
      <c r="F15" s="4">
        <v>0</v>
      </c>
      <c r="I15" t="s">
        <v>71</v>
      </c>
      <c r="J15" t="s">
        <v>42</v>
      </c>
      <c r="K15" t="s">
        <v>25</v>
      </c>
      <c r="L15" t="s">
        <v>17</v>
      </c>
      <c r="M15" t="s">
        <v>5</v>
      </c>
      <c r="N15" t="s">
        <v>72</v>
      </c>
      <c r="O15" t="s">
        <v>30</v>
      </c>
      <c r="P15" t="s">
        <v>4</v>
      </c>
    </row>
    <row r="16" spans="1:17" x14ac:dyDescent="0.25">
      <c r="A16" s="1" t="s">
        <v>16</v>
      </c>
      <c r="B16" s="1" t="s">
        <v>17</v>
      </c>
      <c r="C16" s="1" t="s">
        <v>13</v>
      </c>
      <c r="D16" s="4">
        <f>313.2/3</f>
        <v>104.39999999999999</v>
      </c>
      <c r="E16" s="4">
        <f>D16/2</f>
        <v>52.199999999999996</v>
      </c>
      <c r="F16" s="4">
        <f>D16/2</f>
        <v>52.199999999999996</v>
      </c>
      <c r="I16" s="4">
        <f>SUM(E7,E46,E60)</f>
        <v>164.32499999999999</v>
      </c>
      <c r="J16" s="4">
        <f>SUM(E18,E31)</f>
        <v>4.5</v>
      </c>
      <c r="K16" s="4">
        <f>SUM(E19:E21,E32)</f>
        <v>82.2</v>
      </c>
      <c r="L16" s="4">
        <f>SUM(E12:E13,E29,E37,E44,E53:E54,E57,E16)</f>
        <v>409.68</v>
      </c>
      <c r="M16" s="4">
        <f>SUM(E6,E9:E10,E23:E26,E33,E35:E36,E41,E47:E49,E56)</f>
        <v>259.5</v>
      </c>
      <c r="N16" s="4">
        <f>SUM(E8,E11,E27:E28,E34,E43,E50,E59)</f>
        <v>74.835000000000008</v>
      </c>
      <c r="O16" s="4">
        <f>SUM(E39:E40,E42,E51:E52,E22)</f>
        <v>40</v>
      </c>
      <c r="P16" s="13">
        <f>SUM(E5,E15)</f>
        <v>3.09</v>
      </c>
      <c r="Q16" s="5">
        <f>SUM(I16:P16)</f>
        <v>1038.1299999999999</v>
      </c>
    </row>
    <row r="17" spans="1:17" x14ac:dyDescent="0.25">
      <c r="A17" s="10" t="s">
        <v>23</v>
      </c>
      <c r="B17" s="10"/>
      <c r="C17" s="10"/>
      <c r="D17" s="10"/>
      <c r="E17" s="10"/>
      <c r="F17" s="10"/>
      <c r="I17" s="3" t="s">
        <v>74</v>
      </c>
      <c r="J17" s="1"/>
      <c r="K17" s="1"/>
      <c r="L17" s="1"/>
      <c r="M17" s="1"/>
      <c r="N17" s="1"/>
      <c r="O17" s="1"/>
      <c r="P17" s="1"/>
    </row>
    <row r="18" spans="1:17" x14ac:dyDescent="0.25">
      <c r="A18" s="7" t="s">
        <v>28</v>
      </c>
      <c r="B18" s="7" t="s">
        <v>42</v>
      </c>
      <c r="C18" s="7" t="s">
        <v>9</v>
      </c>
      <c r="D18" s="8">
        <v>4</v>
      </c>
      <c r="E18" s="8">
        <f>D18/2</f>
        <v>2</v>
      </c>
      <c r="F18" s="8">
        <f>D18/2</f>
        <v>2</v>
      </c>
      <c r="I18" s="1" t="s">
        <v>71</v>
      </c>
      <c r="J18" s="1" t="s">
        <v>42</v>
      </c>
      <c r="K18" s="1" t="s">
        <v>25</v>
      </c>
      <c r="L18" s="1" t="s">
        <v>17</v>
      </c>
      <c r="M18" s="1" t="s">
        <v>5</v>
      </c>
      <c r="N18" s="1" t="s">
        <v>72</v>
      </c>
      <c r="O18" s="1" t="s">
        <v>30</v>
      </c>
      <c r="P18" s="1" t="s">
        <v>4</v>
      </c>
    </row>
    <row r="19" spans="1:17" x14ac:dyDescent="0.25">
      <c r="A19" s="1" t="s">
        <v>24</v>
      </c>
      <c r="B19" s="1" t="s">
        <v>25</v>
      </c>
      <c r="C19" s="1" t="s">
        <v>10</v>
      </c>
      <c r="D19" s="4">
        <f>4*22.8+12.5</f>
        <v>103.7</v>
      </c>
      <c r="E19" s="4">
        <f>2*22.8+12.5</f>
        <v>58.1</v>
      </c>
      <c r="F19" s="4">
        <f>2*22.8</f>
        <v>45.6</v>
      </c>
      <c r="I19" s="4">
        <f>SUM(F7,F46,F60)</f>
        <v>164.32499999999999</v>
      </c>
      <c r="J19" s="4">
        <f>SUM(F31,F18)</f>
        <v>4.5</v>
      </c>
      <c r="K19" s="4">
        <f>SUM(F19:F21,F32)</f>
        <v>65.2</v>
      </c>
      <c r="L19" s="4">
        <f>SUM(F12:F13,F29,F37,F44,F53:F54,F57,F16)</f>
        <v>402.59999999999997</v>
      </c>
      <c r="M19" s="4">
        <f>SUM(F6,F9:F10,F23:F26,F33,F35:F36,F41,F47:F49,F56)</f>
        <v>150.1</v>
      </c>
      <c r="N19" s="4">
        <f>SUM(F8,F11,F27:F28,F34,F43,F50,F59)</f>
        <v>73.535000000000011</v>
      </c>
      <c r="O19" s="4">
        <f>SUM(F39:F40,F42,F51:F52,F22)</f>
        <v>17.5</v>
      </c>
      <c r="P19" s="4">
        <f>SUM(F5,F15)</f>
        <v>0</v>
      </c>
      <c r="Q19" s="14">
        <f>SUM(I19:P19)</f>
        <v>877.76</v>
      </c>
    </row>
    <row r="20" spans="1:17" x14ac:dyDescent="0.25">
      <c r="A20" s="1" t="s">
        <v>26</v>
      </c>
      <c r="B20" s="1" t="s">
        <v>25</v>
      </c>
      <c r="C20" s="1" t="s">
        <v>10</v>
      </c>
      <c r="D20" s="4">
        <f>4*1.5</f>
        <v>6</v>
      </c>
      <c r="E20" s="4">
        <f>2*1.5</f>
        <v>3</v>
      </c>
      <c r="F20" s="4">
        <f>2*1.5</f>
        <v>3</v>
      </c>
    </row>
    <row r="21" spans="1:17" x14ac:dyDescent="0.25">
      <c r="A21" s="1" t="s">
        <v>29</v>
      </c>
      <c r="B21" s="1" t="s">
        <v>25</v>
      </c>
      <c r="C21" s="1" t="s">
        <v>9</v>
      </c>
      <c r="D21" s="4">
        <f>4*5.7+2.5</f>
        <v>25.3</v>
      </c>
      <c r="E21" s="4">
        <f>2*5.7+2.5</f>
        <v>13.9</v>
      </c>
      <c r="F21" s="4">
        <f>2*5.7</f>
        <v>11.4</v>
      </c>
      <c r="I21" s="4"/>
      <c r="J21" s="4"/>
      <c r="K21" s="4"/>
      <c r="L21" s="4"/>
      <c r="M21" s="4"/>
      <c r="N21" s="4"/>
      <c r="O21" s="4"/>
      <c r="P21" s="4"/>
    </row>
    <row r="22" spans="1:17" x14ac:dyDescent="0.25">
      <c r="A22" s="1" t="s">
        <v>34</v>
      </c>
      <c r="B22" s="1" t="s">
        <v>30</v>
      </c>
      <c r="C22" s="1" t="s">
        <v>9</v>
      </c>
      <c r="D22" s="4">
        <v>7.5</v>
      </c>
      <c r="E22" s="4">
        <v>7.5</v>
      </c>
      <c r="F22" s="4">
        <v>0</v>
      </c>
    </row>
    <row r="23" spans="1:17" x14ac:dyDescent="0.25">
      <c r="A23" s="1" t="s">
        <v>35</v>
      </c>
      <c r="B23" s="1" t="s">
        <v>5</v>
      </c>
      <c r="C23" s="1" t="s">
        <v>9</v>
      </c>
      <c r="D23" s="4">
        <v>22.3</v>
      </c>
      <c r="E23" s="4">
        <f>D23</f>
        <v>22.3</v>
      </c>
      <c r="F23" s="4">
        <v>0</v>
      </c>
    </row>
    <row r="24" spans="1:17" x14ac:dyDescent="0.25">
      <c r="A24" s="1" t="s">
        <v>36</v>
      </c>
      <c r="B24" s="1" t="s">
        <v>5</v>
      </c>
      <c r="C24" s="1" t="s">
        <v>9</v>
      </c>
      <c r="D24" s="4">
        <f>5.5+0.5</f>
        <v>6</v>
      </c>
      <c r="E24" s="4">
        <f>D24</f>
        <v>6</v>
      </c>
      <c r="F24" s="4">
        <v>0</v>
      </c>
    </row>
    <row r="25" spans="1:17" x14ac:dyDescent="0.25">
      <c r="A25" s="1" t="s">
        <v>37</v>
      </c>
      <c r="B25" s="1" t="s">
        <v>5</v>
      </c>
      <c r="C25" s="1" t="s">
        <v>9</v>
      </c>
      <c r="D25" s="4">
        <v>4.5</v>
      </c>
      <c r="E25" s="4">
        <v>4.5</v>
      </c>
      <c r="F25" s="4">
        <v>0</v>
      </c>
    </row>
    <row r="26" spans="1:17" x14ac:dyDescent="0.25">
      <c r="A26" s="1" t="s">
        <v>31</v>
      </c>
      <c r="B26" s="1" t="s">
        <v>5</v>
      </c>
      <c r="C26" s="1" t="s">
        <v>13</v>
      </c>
      <c r="D26" s="4">
        <v>14.6</v>
      </c>
      <c r="E26" s="4">
        <v>8.8000000000000007</v>
      </c>
      <c r="F26" s="4">
        <v>5.8</v>
      </c>
    </row>
    <row r="27" spans="1:17" x14ac:dyDescent="0.25">
      <c r="A27" s="1" t="s">
        <v>38</v>
      </c>
      <c r="B27" s="1" t="s">
        <v>12</v>
      </c>
      <c r="C27" s="1" t="s">
        <v>9</v>
      </c>
      <c r="D27" s="4">
        <v>1.3</v>
      </c>
      <c r="E27" s="4">
        <v>1.3</v>
      </c>
      <c r="F27" s="4">
        <v>0</v>
      </c>
    </row>
    <row r="28" spans="1:17" x14ac:dyDescent="0.25">
      <c r="A28" s="1" t="s">
        <v>40</v>
      </c>
      <c r="B28" s="1" t="s">
        <v>12</v>
      </c>
      <c r="C28" s="1" t="s">
        <v>9</v>
      </c>
      <c r="D28" s="4">
        <v>6.76</v>
      </c>
      <c r="E28" s="4">
        <f>D28/2</f>
        <v>3.38</v>
      </c>
      <c r="F28" s="4">
        <f>D28/2</f>
        <v>3.38</v>
      </c>
    </row>
    <row r="29" spans="1:17" x14ac:dyDescent="0.25">
      <c r="A29" s="1" t="s">
        <v>16</v>
      </c>
      <c r="B29" s="1" t="s">
        <v>17</v>
      </c>
      <c r="C29" s="1" t="s">
        <v>13</v>
      </c>
      <c r="D29" s="4">
        <f>313.2/3</f>
        <v>104.39999999999999</v>
      </c>
      <c r="E29" s="4">
        <f>D29/2</f>
        <v>52.199999999999996</v>
      </c>
      <c r="F29" s="4">
        <f>D29/2</f>
        <v>52.199999999999996</v>
      </c>
    </row>
    <row r="30" spans="1:17" x14ac:dyDescent="0.25">
      <c r="A30" s="10" t="s">
        <v>41</v>
      </c>
      <c r="B30" s="10"/>
      <c r="C30" s="10"/>
      <c r="D30" s="10"/>
      <c r="E30" s="10"/>
      <c r="F30" s="10"/>
    </row>
    <row r="31" spans="1:17" x14ac:dyDescent="0.25">
      <c r="A31" s="1" t="s">
        <v>43</v>
      </c>
      <c r="B31" s="1" t="s">
        <v>42</v>
      </c>
      <c r="C31" s="1" t="s">
        <v>44</v>
      </c>
      <c r="D31" s="4">
        <v>5</v>
      </c>
      <c r="E31" s="4">
        <f>D31/2</f>
        <v>2.5</v>
      </c>
      <c r="F31" s="4">
        <f>D31/2</f>
        <v>2.5</v>
      </c>
    </row>
    <row r="32" spans="1:17" x14ac:dyDescent="0.25">
      <c r="A32" s="1" t="s">
        <v>45</v>
      </c>
      <c r="B32" s="1" t="s">
        <v>25</v>
      </c>
      <c r="C32" s="1" t="s">
        <v>9</v>
      </c>
      <c r="D32" s="4">
        <v>12.4</v>
      </c>
      <c r="E32" s="4">
        <f>2*2.6+2</f>
        <v>7.2</v>
      </c>
      <c r="F32" s="4">
        <f>2*2.6</f>
        <v>5.2</v>
      </c>
    </row>
    <row r="33" spans="1:6" x14ac:dyDescent="0.25">
      <c r="A33" s="1" t="s">
        <v>46</v>
      </c>
      <c r="B33" s="1" t="s">
        <v>5</v>
      </c>
      <c r="C33" s="1" t="s">
        <v>9</v>
      </c>
      <c r="D33" s="4">
        <f>26+2</f>
        <v>28</v>
      </c>
      <c r="E33" s="4">
        <f>13.2+1</f>
        <v>14.2</v>
      </c>
      <c r="F33" s="4">
        <f>12.8+1</f>
        <v>13.8</v>
      </c>
    </row>
    <row r="34" spans="1:6" x14ac:dyDescent="0.25">
      <c r="A34" s="1" t="s">
        <v>47</v>
      </c>
      <c r="B34" s="1" t="s">
        <v>12</v>
      </c>
      <c r="C34" s="1" t="s">
        <v>9</v>
      </c>
      <c r="D34" s="4">
        <v>22.27</v>
      </c>
      <c r="E34" s="4">
        <f>D34/2</f>
        <v>11.135</v>
      </c>
      <c r="F34" s="4">
        <f>D34/2</f>
        <v>11.135</v>
      </c>
    </row>
    <row r="35" spans="1:6" x14ac:dyDescent="0.25">
      <c r="A35" s="1" t="s">
        <v>48</v>
      </c>
      <c r="B35" s="1" t="s">
        <v>5</v>
      </c>
      <c r="C35" s="1" t="s">
        <v>10</v>
      </c>
      <c r="D35" s="4">
        <v>83.5</v>
      </c>
      <c r="E35" s="4">
        <v>47</v>
      </c>
      <c r="F35" s="4">
        <v>36.5</v>
      </c>
    </row>
    <row r="36" spans="1:6" x14ac:dyDescent="0.25">
      <c r="A36" s="1" t="s">
        <v>49</v>
      </c>
      <c r="B36" s="1" t="s">
        <v>5</v>
      </c>
      <c r="C36" s="1" t="s">
        <v>9</v>
      </c>
      <c r="D36" s="4">
        <v>8</v>
      </c>
      <c r="E36" s="4">
        <f>D36/2</f>
        <v>4</v>
      </c>
      <c r="F36" s="4">
        <f>D36/2</f>
        <v>4</v>
      </c>
    </row>
    <row r="37" spans="1:6" x14ac:dyDescent="0.25">
      <c r="A37" s="1" t="s">
        <v>50</v>
      </c>
      <c r="B37" s="1" t="s">
        <v>17</v>
      </c>
      <c r="C37" s="1" t="s">
        <v>44</v>
      </c>
      <c r="D37" s="4">
        <f>207.2/2</f>
        <v>103.6</v>
      </c>
      <c r="E37" s="4">
        <f>D37/2</f>
        <v>51.8</v>
      </c>
      <c r="F37" s="4">
        <f>D37/2</f>
        <v>51.8</v>
      </c>
    </row>
    <row r="38" spans="1:6" x14ac:dyDescent="0.25">
      <c r="A38" s="10" t="s">
        <v>51</v>
      </c>
      <c r="B38" s="10"/>
      <c r="C38" s="10"/>
      <c r="D38" s="10"/>
      <c r="E38" s="10"/>
      <c r="F38" s="10"/>
    </row>
    <row r="39" spans="1:6" x14ac:dyDescent="0.25">
      <c r="A39" s="9" t="s">
        <v>52</v>
      </c>
      <c r="B39" s="9" t="s">
        <v>30</v>
      </c>
      <c r="C39" s="9" t="s">
        <v>10</v>
      </c>
      <c r="D39" s="4">
        <v>30</v>
      </c>
      <c r="E39" s="4">
        <f>2*8.5</f>
        <v>17</v>
      </c>
      <c r="F39" s="4">
        <f>2*6.5</f>
        <v>13</v>
      </c>
    </row>
    <row r="40" spans="1:6" x14ac:dyDescent="0.25">
      <c r="A40" s="9" t="s">
        <v>53</v>
      </c>
      <c r="B40" s="9" t="s">
        <v>30</v>
      </c>
      <c r="C40" s="9" t="s">
        <v>10</v>
      </c>
      <c r="D40" s="4">
        <v>2</v>
      </c>
      <c r="E40" s="4">
        <v>0</v>
      </c>
      <c r="F40" s="4">
        <v>2</v>
      </c>
    </row>
    <row r="41" spans="1:6" x14ac:dyDescent="0.25">
      <c r="A41" s="9" t="s">
        <v>54</v>
      </c>
      <c r="B41" s="9" t="s">
        <v>5</v>
      </c>
      <c r="C41" s="9" t="s">
        <v>9</v>
      </c>
      <c r="D41" s="4">
        <f>66.8+7.2</f>
        <v>74</v>
      </c>
      <c r="E41" s="4">
        <f>39.6+4.2</f>
        <v>43.800000000000004</v>
      </c>
      <c r="F41" s="4">
        <f>27.2+3</f>
        <v>30.2</v>
      </c>
    </row>
    <row r="42" spans="1:6" x14ac:dyDescent="0.25">
      <c r="A42" s="9" t="s">
        <v>55</v>
      </c>
      <c r="B42" s="9" t="s">
        <v>30</v>
      </c>
      <c r="C42" s="9" t="s">
        <v>9</v>
      </c>
      <c r="D42" s="4">
        <v>7</v>
      </c>
      <c r="E42" s="4">
        <f>2*2+1</f>
        <v>5</v>
      </c>
      <c r="F42" s="4">
        <f>2</f>
        <v>2</v>
      </c>
    </row>
    <row r="43" spans="1:6" x14ac:dyDescent="0.25">
      <c r="A43" s="9" t="s">
        <v>47</v>
      </c>
      <c r="B43" s="9" t="s">
        <v>12</v>
      </c>
      <c r="C43" s="9" t="s">
        <v>9</v>
      </c>
      <c r="D43" s="4">
        <v>6.65</v>
      </c>
      <c r="E43" s="4">
        <f>D43/2</f>
        <v>3.3250000000000002</v>
      </c>
      <c r="F43" s="4">
        <f>D43/2</f>
        <v>3.3250000000000002</v>
      </c>
    </row>
    <row r="44" spans="1:6" x14ac:dyDescent="0.25">
      <c r="A44" s="1" t="s">
        <v>50</v>
      </c>
      <c r="B44" s="1" t="s">
        <v>17</v>
      </c>
      <c r="C44" s="1" t="s">
        <v>44</v>
      </c>
      <c r="D44" s="4">
        <f>207.2/2</f>
        <v>103.6</v>
      </c>
      <c r="E44" s="4">
        <f>D44/2</f>
        <v>51.8</v>
      </c>
      <c r="F44" s="4">
        <f>D44/2</f>
        <v>51.8</v>
      </c>
    </row>
    <row r="45" spans="1:6" x14ac:dyDescent="0.25">
      <c r="A45" s="10" t="s">
        <v>56</v>
      </c>
      <c r="B45" s="10"/>
      <c r="C45" s="10"/>
      <c r="D45" s="10"/>
      <c r="E45" s="10"/>
      <c r="F45" s="10"/>
    </row>
    <row r="46" spans="1:6" x14ac:dyDescent="0.25">
      <c r="A46" s="1" t="s">
        <v>70</v>
      </c>
      <c r="B46" s="7" t="s">
        <v>71</v>
      </c>
      <c r="C46" s="7" t="s">
        <v>10</v>
      </c>
      <c r="D46" s="8">
        <v>85.95</v>
      </c>
      <c r="E46" s="8">
        <f>D46/2</f>
        <v>42.975000000000001</v>
      </c>
      <c r="F46" s="8">
        <f>D46/2</f>
        <v>42.975000000000001</v>
      </c>
    </row>
    <row r="47" spans="1:6" x14ac:dyDescent="0.25">
      <c r="A47" s="9" t="s">
        <v>57</v>
      </c>
      <c r="B47" s="9" t="s">
        <v>5</v>
      </c>
      <c r="C47" s="9" t="s">
        <v>21</v>
      </c>
      <c r="D47" s="4">
        <v>38</v>
      </c>
      <c r="E47" s="4">
        <v>26.6</v>
      </c>
      <c r="F47" s="4">
        <v>11.4</v>
      </c>
    </row>
    <row r="48" spans="1:6" x14ac:dyDescent="0.25">
      <c r="A48" s="9" t="s">
        <v>58</v>
      </c>
      <c r="B48" s="9" t="s">
        <v>5</v>
      </c>
      <c r="C48" s="1" t="s">
        <v>9</v>
      </c>
      <c r="D48" s="4">
        <v>2</v>
      </c>
      <c r="E48" s="4">
        <v>1</v>
      </c>
      <c r="F48" s="4">
        <v>1</v>
      </c>
    </row>
    <row r="49" spans="1:6" x14ac:dyDescent="0.25">
      <c r="A49" s="9" t="s">
        <v>59</v>
      </c>
      <c r="B49" s="9" t="s">
        <v>5</v>
      </c>
      <c r="C49" s="1" t="s">
        <v>9</v>
      </c>
      <c r="D49" s="4">
        <f>6.5+0.5</f>
        <v>7</v>
      </c>
      <c r="E49" s="4">
        <f>4.5+0.4</f>
        <v>4.9000000000000004</v>
      </c>
      <c r="F49" s="4">
        <f>2+0.1</f>
        <v>2.1</v>
      </c>
    </row>
    <row r="50" spans="1:6" x14ac:dyDescent="0.25">
      <c r="A50" s="9" t="s">
        <v>60</v>
      </c>
      <c r="B50" s="9" t="s">
        <v>12</v>
      </c>
      <c r="C50" s="1" t="s">
        <v>13</v>
      </c>
      <c r="D50" s="4">
        <v>20.3</v>
      </c>
      <c r="E50" s="4">
        <f>D50/2</f>
        <v>10.15</v>
      </c>
      <c r="F50" s="4">
        <f>D50/2</f>
        <v>10.15</v>
      </c>
    </row>
    <row r="51" spans="1:6" x14ac:dyDescent="0.25">
      <c r="A51" s="9" t="s">
        <v>61</v>
      </c>
      <c r="B51" s="9" t="s">
        <v>30</v>
      </c>
      <c r="C51" s="1" t="s">
        <v>9</v>
      </c>
      <c r="D51" s="4">
        <v>1</v>
      </c>
      <c r="E51" s="4">
        <f>D51/2</f>
        <v>0.5</v>
      </c>
      <c r="F51" s="4">
        <f>D51/2</f>
        <v>0.5</v>
      </c>
    </row>
    <row r="52" spans="1:6" x14ac:dyDescent="0.25">
      <c r="A52" s="9" t="s">
        <v>62</v>
      </c>
      <c r="B52" s="9" t="s">
        <v>30</v>
      </c>
      <c r="C52" s="1" t="s">
        <v>9</v>
      </c>
      <c r="D52" s="4">
        <v>10</v>
      </c>
      <c r="E52" s="4">
        <v>10</v>
      </c>
      <c r="F52" s="4">
        <v>0</v>
      </c>
    </row>
    <row r="53" spans="1:6" x14ac:dyDescent="0.25">
      <c r="A53" s="9" t="s">
        <v>63</v>
      </c>
      <c r="B53" s="9" t="s">
        <v>17</v>
      </c>
      <c r="C53" s="1" t="s">
        <v>44</v>
      </c>
      <c r="D53" s="4">
        <f>220/2</f>
        <v>110</v>
      </c>
      <c r="E53" s="4">
        <f>D53/2</f>
        <v>55</v>
      </c>
      <c r="F53" s="4">
        <f>D53/2</f>
        <v>55</v>
      </c>
    </row>
    <row r="54" spans="1:6" x14ac:dyDescent="0.25">
      <c r="A54" s="9" t="s">
        <v>64</v>
      </c>
      <c r="B54" s="9" t="s">
        <v>17</v>
      </c>
      <c r="C54" s="1" t="s">
        <v>9</v>
      </c>
      <c r="D54" s="4">
        <v>26</v>
      </c>
      <c r="E54" s="4">
        <f>2*2*3+1*2*1</f>
        <v>14</v>
      </c>
      <c r="F54" s="4">
        <f>2*2*3</f>
        <v>12</v>
      </c>
    </row>
    <row r="55" spans="1:6" x14ac:dyDescent="0.25">
      <c r="A55" s="10" t="s">
        <v>65</v>
      </c>
      <c r="B55" s="10"/>
      <c r="C55" s="10"/>
      <c r="D55" s="10"/>
      <c r="E55" s="10"/>
      <c r="F55" s="10"/>
    </row>
    <row r="56" spans="1:6" x14ac:dyDescent="0.25">
      <c r="A56" s="9" t="s">
        <v>66</v>
      </c>
      <c r="B56" s="9" t="s">
        <v>5</v>
      </c>
      <c r="C56" s="9" t="s">
        <v>9</v>
      </c>
      <c r="D56" s="4">
        <f>19.7+2.3</f>
        <v>22</v>
      </c>
      <c r="E56" s="4">
        <f>12.1+1.4</f>
        <v>13.5</v>
      </c>
      <c r="F56" s="4">
        <f>7.6+0.9</f>
        <v>8.5</v>
      </c>
    </row>
    <row r="57" spans="1:6" x14ac:dyDescent="0.25">
      <c r="A57" s="9" t="s">
        <v>63</v>
      </c>
      <c r="B57" s="9" t="s">
        <v>17</v>
      </c>
      <c r="C57" s="1" t="s">
        <v>44</v>
      </c>
      <c r="D57" s="4">
        <f>220/2</f>
        <v>110</v>
      </c>
      <c r="E57" s="4">
        <f>D57/2</f>
        <v>55</v>
      </c>
      <c r="F57" s="4">
        <f>D57/2</f>
        <v>55</v>
      </c>
    </row>
    <row r="58" spans="1:6" x14ac:dyDescent="0.25">
      <c r="A58" s="10" t="s">
        <v>67</v>
      </c>
      <c r="B58" s="10"/>
      <c r="C58" s="10"/>
      <c r="D58" s="10"/>
      <c r="E58" s="10"/>
      <c r="F58" s="10"/>
    </row>
    <row r="59" spans="1:6" x14ac:dyDescent="0.25">
      <c r="A59" s="9" t="s">
        <v>68</v>
      </c>
      <c r="B59" s="9" t="s">
        <v>12</v>
      </c>
      <c r="C59" s="9" t="s">
        <v>9</v>
      </c>
      <c r="D59" s="4">
        <v>12</v>
      </c>
      <c r="E59" s="4">
        <f>D59/2</f>
        <v>6</v>
      </c>
      <c r="F59" s="4">
        <f>D59/2</f>
        <v>6</v>
      </c>
    </row>
    <row r="60" spans="1:6" x14ac:dyDescent="0.25">
      <c r="A60" s="9" t="s">
        <v>75</v>
      </c>
      <c r="B60" s="9" t="s">
        <v>71</v>
      </c>
      <c r="C60" s="9" t="s">
        <v>21</v>
      </c>
      <c r="D60" s="4">
        <v>107.07</v>
      </c>
      <c r="E60" s="4">
        <f>D60/2</f>
        <v>53.534999999999997</v>
      </c>
      <c r="F60" s="4">
        <f>D60/2</f>
        <v>53.534999999999997</v>
      </c>
    </row>
    <row r="61" spans="1:6" x14ac:dyDescent="0.25">
      <c r="D61" s="5"/>
      <c r="E61" s="5"/>
      <c r="F61" s="5"/>
    </row>
    <row r="62" spans="1:6" x14ac:dyDescent="0.25">
      <c r="A62" s="11"/>
      <c r="B62" s="11"/>
      <c r="C62" s="11"/>
      <c r="D62" s="12">
        <f>SUM(D5:D60)</f>
        <v>1915.8899999999996</v>
      </c>
      <c r="E62" s="12">
        <f>SUM(E5:E60)</f>
        <v>1038.1299999999999</v>
      </c>
      <c r="F62" s="12">
        <f>SUM(F5:F60)</f>
        <v>877.76</v>
      </c>
    </row>
    <row r="63" spans="1:6" x14ac:dyDescent="0.25">
      <c r="E63" s="5"/>
      <c r="F63" s="5"/>
    </row>
    <row r="64" spans="1:6" x14ac:dyDescent="0.25">
      <c r="E64" s="5"/>
      <c r="F64" s="5"/>
    </row>
    <row r="65" spans="5:6" x14ac:dyDescent="0.25">
      <c r="E65" s="5"/>
      <c r="F65" s="5"/>
    </row>
    <row r="66" spans="5:6" x14ac:dyDescent="0.25">
      <c r="E66" s="5"/>
      <c r="F66" s="5"/>
    </row>
    <row r="67" spans="5:6" x14ac:dyDescent="0.25">
      <c r="E67" s="5"/>
      <c r="F67" s="5"/>
    </row>
    <row r="68" spans="5:6" x14ac:dyDescent="0.25">
      <c r="E68" s="5"/>
      <c r="F68" s="5"/>
    </row>
    <row r="69" spans="5:6" x14ac:dyDescent="0.25">
      <c r="E69" s="5"/>
      <c r="F69" s="5"/>
    </row>
    <row r="70" spans="5:6" x14ac:dyDescent="0.25">
      <c r="E70" s="5"/>
      <c r="F70" s="5"/>
    </row>
    <row r="71" spans="5:6" x14ac:dyDescent="0.25">
      <c r="E71" s="5"/>
      <c r="F71" s="5"/>
    </row>
    <row r="72" spans="5:6" x14ac:dyDescent="0.25">
      <c r="E72" s="5"/>
      <c r="F72" s="5"/>
    </row>
    <row r="73" spans="5:6" x14ac:dyDescent="0.25">
      <c r="E73" s="5"/>
      <c r="F73" s="5"/>
    </row>
    <row r="74" spans="5:6" x14ac:dyDescent="0.25">
      <c r="E74" s="5"/>
      <c r="F74" s="5"/>
    </row>
  </sheetData>
  <mergeCells count="1">
    <mergeCell ref="D2:F2"/>
  </mergeCell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2024-04-01T07:33:06Z</dcterms:created>
  <dcterms:modified xsi:type="dcterms:W3CDTF">2024-04-02T18:17:36Z</dcterms:modified>
</cp:coreProperties>
</file>