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isen (Rohdaten verschieben)\2023-08 Philippinen\Organisation\"/>
    </mc:Choice>
  </mc:AlternateContent>
  <bookViews>
    <workbookView xWindow="0" yWindow="0" windowWidth="38400" windowHeight="17835"/>
  </bookViews>
  <sheets>
    <sheet name="Kosten" sheetId="4" r:id="rId1"/>
    <sheet name="Geldtausch" sheetId="1" r:id="rId2"/>
    <sheet name="Statistik" sheetId="3" r:id="rId3"/>
  </sheets>
  <definedNames>
    <definedName name="_xlnm.Print_Area" localSheetId="0">Kosten!$A$1:$AO$162</definedName>
  </definedNames>
  <calcPr calcId="152511"/>
</workbook>
</file>

<file path=xl/calcChain.xml><?xml version="1.0" encoding="utf-8"?>
<calcChain xmlns="http://schemas.openxmlformats.org/spreadsheetml/2006/main">
  <c r="J30" i="4" l="1"/>
  <c r="J24" i="4"/>
  <c r="J19" i="4"/>
  <c r="M4" i="1"/>
  <c r="M6" i="1"/>
  <c r="AN129" i="4" l="1"/>
  <c r="AN124" i="4"/>
  <c r="AN120" i="4"/>
  <c r="J88" i="4"/>
  <c r="H88" i="4"/>
  <c r="J109" i="4"/>
  <c r="AN113" i="4" s="1"/>
  <c r="J103" i="4"/>
  <c r="AN107" i="4" s="1"/>
  <c r="P161" i="4" l="1"/>
  <c r="AQ139" i="4"/>
  <c r="W136" i="4"/>
  <c r="W135" i="4"/>
  <c r="AH137" i="4"/>
  <c r="AI137" i="4" s="1"/>
  <c r="W132" i="4"/>
  <c r="W133" i="4"/>
  <c r="J11" i="1"/>
  <c r="AC131" i="4"/>
  <c r="Q133" i="4"/>
  <c r="N133" i="4"/>
  <c r="Q132" i="4"/>
  <c r="N132" i="4"/>
  <c r="AP139" i="4" s="1"/>
  <c r="AF131" i="4"/>
  <c r="AP140" i="4" s="1"/>
  <c r="N159" i="4" s="1"/>
  <c r="K150" i="4"/>
  <c r="V134" i="4" s="1"/>
  <c r="K17" i="1"/>
  <c r="F17" i="1"/>
  <c r="D17" i="1"/>
  <c r="K15" i="1"/>
  <c r="J15" i="1"/>
  <c r="K149" i="4"/>
  <c r="AH126" i="4" s="1"/>
  <c r="AI126" i="4" s="1"/>
  <c r="K11" i="1"/>
  <c r="K9" i="1"/>
  <c r="K8" i="1"/>
  <c r="K7" i="1"/>
  <c r="K5" i="1"/>
  <c r="J9" i="1"/>
  <c r="J8" i="1"/>
  <c r="J7" i="1"/>
  <c r="J5" i="1"/>
  <c r="F11" i="1"/>
  <c r="D11" i="1"/>
  <c r="N131" i="4"/>
  <c r="AL136" i="4" s="1"/>
  <c r="W134" i="4" l="1"/>
  <c r="AH131" i="4"/>
  <c r="AI131" i="4" s="1"/>
  <c r="P131" i="4"/>
  <c r="Q131" i="4" s="1"/>
  <c r="AL129" i="4"/>
  <c r="T128" i="4"/>
  <c r="Z126" i="4"/>
  <c r="AL130" i="4" l="1"/>
  <c r="AQ140" i="4"/>
  <c r="AB126" i="4"/>
  <c r="K99" i="4"/>
  <c r="P125" i="4"/>
  <c r="Q125" i="4" s="1"/>
  <c r="AF124" i="4"/>
  <c r="P123" i="4"/>
  <c r="Q123" i="4" s="1"/>
  <c r="N122" i="4"/>
  <c r="AH123" i="4"/>
  <c r="AI123" i="4" s="1"/>
  <c r="AH122" i="4"/>
  <c r="AI122" i="4" s="1"/>
  <c r="N116" i="4"/>
  <c r="AL121" i="4" s="1"/>
  <c r="AL125" i="4" l="1"/>
  <c r="AC126" i="4"/>
  <c r="AH124" i="4"/>
  <c r="AL113" i="4"/>
  <c r="AB110" i="4"/>
  <c r="T109" i="4"/>
  <c r="P112" i="4"/>
  <c r="Q112" i="4" s="1"/>
  <c r="P111" i="4"/>
  <c r="Q111" i="4" s="1"/>
  <c r="N114" i="4"/>
  <c r="P114" i="4" s="1"/>
  <c r="Q114" i="4" s="1"/>
  <c r="N113" i="4"/>
  <c r="P113" i="4" s="1"/>
  <c r="Q113" i="4" s="1"/>
  <c r="N110" i="4"/>
  <c r="P110" i="4" s="1"/>
  <c r="Q110" i="4" s="1"/>
  <c r="N109" i="4"/>
  <c r="AL114" i="4" l="1"/>
  <c r="AQ113" i="4"/>
  <c r="AC110" i="4"/>
  <c r="AC109" i="4"/>
  <c r="AN101" i="4"/>
  <c r="AN97" i="4"/>
  <c r="AN92" i="4"/>
  <c r="K94" i="4"/>
  <c r="AL101" i="4"/>
  <c r="AL97" i="4"/>
  <c r="K88" i="4"/>
  <c r="AL92" i="4" l="1"/>
  <c r="AP113" i="4"/>
  <c r="AQ97" i="4"/>
  <c r="AQ101" i="4"/>
  <c r="AP107" i="4"/>
  <c r="AP101" i="4"/>
  <c r="AP92" i="4"/>
  <c r="AH106" i="4"/>
  <c r="AH105" i="4"/>
  <c r="AC103" i="4"/>
  <c r="Z103" i="4"/>
  <c r="AL107" i="4" s="1"/>
  <c r="V108" i="4"/>
  <c r="W108" i="4" s="1"/>
  <c r="W107" i="4"/>
  <c r="N108" i="4"/>
  <c r="P108" i="4" s="1"/>
  <c r="Q108" i="4" s="1"/>
  <c r="N107" i="4"/>
  <c r="P107" i="4" s="1"/>
  <c r="Q107" i="4" s="1"/>
  <c r="P106" i="4"/>
  <c r="Q106" i="4" s="1"/>
  <c r="V105" i="4"/>
  <c r="W105" i="4" s="1"/>
  <c r="V103" i="4"/>
  <c r="W103" i="4" s="1"/>
  <c r="W106" i="4"/>
  <c r="W104" i="4"/>
  <c r="P105" i="4"/>
  <c r="Q105" i="4" s="1"/>
  <c r="N103" i="4"/>
  <c r="P103" i="4" s="1"/>
  <c r="N104" i="4"/>
  <c r="P104" i="4" s="1"/>
  <c r="AF103" i="4"/>
  <c r="AH101" i="4"/>
  <c r="AI101" i="4" s="1"/>
  <c r="AH100" i="4"/>
  <c r="AI100" i="4" s="1"/>
  <c r="V101" i="4"/>
  <c r="W101" i="4" s="1"/>
  <c r="Z99" i="4"/>
  <c r="AL102" i="4" s="1"/>
  <c r="T99" i="4"/>
  <c r="AH99" i="4"/>
  <c r="AI99" i="4" s="1"/>
  <c r="AK70" i="4"/>
  <c r="AL108" i="4" l="1"/>
  <c r="AF141" i="4"/>
  <c r="Q104" i="4"/>
  <c r="Q103" i="4"/>
  <c r="T56" i="4"/>
  <c r="AP136" i="4"/>
  <c r="AQ135" i="4"/>
  <c r="AP135" i="4"/>
  <c r="AP121" i="4"/>
  <c r="AQ120" i="4"/>
  <c r="AP120" i="4"/>
  <c r="AP125" i="4"/>
  <c r="AQ124" i="4"/>
  <c r="AP124" i="4"/>
  <c r="AP130" i="4"/>
  <c r="AP129" i="4"/>
  <c r="AP114" i="4"/>
  <c r="AP108" i="4"/>
  <c r="AP102" i="4"/>
  <c r="AP98" i="4"/>
  <c r="AP97" i="4"/>
  <c r="N94" i="4"/>
  <c r="AL98" i="4" s="1"/>
  <c r="V95" i="4"/>
  <c r="W95" i="4" s="1"/>
  <c r="T53" i="4"/>
  <c r="T30" i="4"/>
  <c r="T33" i="4"/>
  <c r="AQ107" i="4" l="1"/>
  <c r="AQ92" i="4"/>
  <c r="V92" i="4"/>
  <c r="W92" i="4" s="1"/>
  <c r="Z89" i="4"/>
  <c r="V91" i="4"/>
  <c r="W91" i="4" s="1"/>
  <c r="N91" i="4"/>
  <c r="P91" i="4" s="1"/>
  <c r="Q91" i="4" s="1"/>
  <c r="T90" i="4"/>
  <c r="W93" i="4"/>
  <c r="V90" i="4"/>
  <c r="W90" i="4" s="1"/>
  <c r="V89" i="4"/>
  <c r="W89" i="4" s="1"/>
  <c r="N90" i="4"/>
  <c r="P90" i="4" s="1"/>
  <c r="Q90" i="4" s="1"/>
  <c r="N89" i="4"/>
  <c r="P89" i="4" s="1"/>
  <c r="Q89" i="4" s="1"/>
  <c r="AB88" i="4"/>
  <c r="E26" i="3"/>
  <c r="AL83" i="4"/>
  <c r="AB80" i="4"/>
  <c r="AC80" i="4" s="1"/>
  <c r="AL93" i="4" l="1"/>
  <c r="AB89" i="4"/>
  <c r="AC89" i="4" s="1"/>
  <c r="AC88" i="4"/>
  <c r="AB43" i="4"/>
  <c r="W29" i="4" l="1"/>
  <c r="AP63" i="4"/>
  <c r="AQ62" i="4"/>
  <c r="AP62" i="4"/>
  <c r="AP93" i="4"/>
  <c r="AP87" i="4"/>
  <c r="AQ86" i="4"/>
  <c r="AP86" i="4"/>
  <c r="AP83" i="4"/>
  <c r="AP82" i="4"/>
  <c r="AP79" i="4"/>
  <c r="AP78" i="4"/>
  <c r="AP75" i="4"/>
  <c r="AP74" i="4"/>
  <c r="AP69" i="4"/>
  <c r="AQ56" i="4"/>
  <c r="AQ50" i="4"/>
  <c r="AQ43" i="4"/>
  <c r="AP43" i="4"/>
  <c r="AQ39" i="4"/>
  <c r="AP34" i="4"/>
  <c r="AQ33" i="4"/>
  <c r="AN82" i="4"/>
  <c r="AL82" i="4"/>
  <c r="AN78" i="4"/>
  <c r="AL79" i="4"/>
  <c r="AL74" i="4"/>
  <c r="AN74" i="4"/>
  <c r="AQ74" i="4" s="1"/>
  <c r="AL75" i="4"/>
  <c r="AN69" i="4"/>
  <c r="AL69" i="4"/>
  <c r="V85" i="4"/>
  <c r="W85" i="4" s="1"/>
  <c r="T87" i="4"/>
  <c r="V87" i="4" s="1"/>
  <c r="W87" i="4" s="1"/>
  <c r="T86" i="4"/>
  <c r="V86" i="4" s="1"/>
  <c r="W86" i="4" s="1"/>
  <c r="AB84" i="4"/>
  <c r="N87" i="4"/>
  <c r="P87" i="4" s="1"/>
  <c r="Q87" i="4" s="1"/>
  <c r="N86" i="4"/>
  <c r="P86" i="4" s="1"/>
  <c r="Q86" i="4" s="1"/>
  <c r="P85" i="4"/>
  <c r="Q85" i="4" s="1"/>
  <c r="N84" i="4"/>
  <c r="V83" i="4"/>
  <c r="W83" i="4" s="1"/>
  <c r="V82" i="4"/>
  <c r="W82" i="4" s="1"/>
  <c r="P77" i="4"/>
  <c r="Q77" i="4" s="1"/>
  <c r="W81" i="4"/>
  <c r="V77" i="4"/>
  <c r="W77" i="4" s="1"/>
  <c r="N76" i="4"/>
  <c r="AL78" i="4" s="1"/>
  <c r="AH77" i="4"/>
  <c r="AI77" i="4" s="1"/>
  <c r="AH76" i="4"/>
  <c r="AI76" i="4" s="1"/>
  <c r="V74" i="4"/>
  <c r="W74" i="4" s="1"/>
  <c r="AB71" i="4"/>
  <c r="W72" i="4"/>
  <c r="N71" i="4"/>
  <c r="V71" i="4"/>
  <c r="N70" i="4"/>
  <c r="P70" i="4" s="1"/>
  <c r="Q70" i="4" s="1"/>
  <c r="P69" i="4"/>
  <c r="W65" i="4"/>
  <c r="AI65" i="4"/>
  <c r="N68" i="4"/>
  <c r="P68" i="4" s="1"/>
  <c r="N66" i="4"/>
  <c r="P66" i="4" s="1"/>
  <c r="Q66" i="4" s="1"/>
  <c r="P67" i="4"/>
  <c r="Q67" i="4" s="1"/>
  <c r="P65" i="4"/>
  <c r="Q65" i="4" s="1"/>
  <c r="P64" i="4"/>
  <c r="Q64" i="4" s="1"/>
  <c r="AH59" i="4"/>
  <c r="AI59" i="4" s="1"/>
  <c r="AL87" i="4" l="1"/>
  <c r="AQ69" i="4"/>
  <c r="P84" i="4"/>
  <c r="Q84" i="4" s="1"/>
  <c r="AL70" i="4"/>
  <c r="AQ82" i="4"/>
  <c r="AQ78" i="4"/>
  <c r="Q68" i="4"/>
  <c r="AC84" i="4"/>
  <c r="AC71" i="4"/>
  <c r="Q69" i="4"/>
  <c r="AM70" i="4"/>
  <c r="AP70" i="4" s="1"/>
  <c r="W71" i="4"/>
  <c r="P20" i="4"/>
  <c r="Q20" i="4" s="1"/>
  <c r="AM33" i="4"/>
  <c r="AK56" i="4"/>
  <c r="AK50" i="4"/>
  <c r="AK33" i="4"/>
  <c r="AN28" i="4"/>
  <c r="AL28" i="4"/>
  <c r="AK44" i="4"/>
  <c r="AK40" i="4"/>
  <c r="V42" i="4"/>
  <c r="V37" i="4"/>
  <c r="P43" i="4"/>
  <c r="Q43" i="4" s="1"/>
  <c r="P38" i="4"/>
  <c r="Q38" i="4" s="1"/>
  <c r="AK29" i="4"/>
  <c r="AH58" i="4"/>
  <c r="AI58" i="4" s="1"/>
  <c r="Z58" i="4"/>
  <c r="V61" i="4"/>
  <c r="W61" i="4" s="1"/>
  <c r="V62" i="4"/>
  <c r="W62" i="4" s="1"/>
  <c r="T63" i="4"/>
  <c r="V63" i="4" s="1"/>
  <c r="W63" i="4" s="1"/>
  <c r="T60" i="4"/>
  <c r="V60" i="4" s="1"/>
  <c r="W60" i="4" s="1"/>
  <c r="V59" i="4"/>
  <c r="W59" i="4" s="1"/>
  <c r="N58" i="4"/>
  <c r="V58" i="4"/>
  <c r="W58" i="4" s="1"/>
  <c r="P53" i="4"/>
  <c r="Q53" i="4" s="1"/>
  <c r="J58" i="4"/>
  <c r="K58" i="4" s="1"/>
  <c r="J55" i="4"/>
  <c r="J52" i="4"/>
  <c r="AM56" i="4" s="1"/>
  <c r="J45" i="4"/>
  <c r="K45" i="4" s="1"/>
  <c r="AP33" i="4" l="1"/>
  <c r="AP56" i="4"/>
  <c r="W37" i="4"/>
  <c r="AL63" i="4"/>
  <c r="W42" i="4"/>
  <c r="K52" i="4"/>
  <c r="AM50" i="4"/>
  <c r="AP50" i="4" s="1"/>
  <c r="AQ28" i="4"/>
  <c r="K55" i="4"/>
  <c r="AK57" i="4"/>
  <c r="AH52" i="4"/>
  <c r="V57" i="4"/>
  <c r="W57" i="4" s="1"/>
  <c r="V56" i="4"/>
  <c r="W56" i="4" s="1"/>
  <c r="V55" i="4"/>
  <c r="AM57" i="4" s="1"/>
  <c r="V54" i="4"/>
  <c r="Z55" i="4"/>
  <c r="AB55" i="4" s="1"/>
  <c r="AC55" i="4" s="1"/>
  <c r="Z54" i="4"/>
  <c r="AB54" i="4" s="1"/>
  <c r="Z53" i="4"/>
  <c r="AB52" i="4"/>
  <c r="AC52" i="4" s="1"/>
  <c r="V53" i="4"/>
  <c r="T52" i="4"/>
  <c r="AL57" i="4" l="1"/>
  <c r="Z141" i="4"/>
  <c r="AP57" i="4"/>
  <c r="AB53" i="4"/>
  <c r="AC53" i="4" s="1"/>
  <c r="AC54" i="4"/>
  <c r="W54" i="4"/>
  <c r="W55" i="4"/>
  <c r="W53" i="4"/>
  <c r="AI52" i="4"/>
  <c r="V49" i="4"/>
  <c r="W49" i="4" s="1"/>
  <c r="V48" i="4"/>
  <c r="W48" i="4" s="1"/>
  <c r="V47" i="4"/>
  <c r="W47" i="4" s="1"/>
  <c r="V46" i="4"/>
  <c r="W46" i="4" s="1"/>
  <c r="T45" i="4"/>
  <c r="P51" i="4"/>
  <c r="N50" i="4"/>
  <c r="P50" i="4" s="1"/>
  <c r="N49" i="4"/>
  <c r="P49" i="4" s="1"/>
  <c r="P47" i="4"/>
  <c r="Q47" i="4" s="1"/>
  <c r="P46" i="4"/>
  <c r="Q46" i="4" s="1"/>
  <c r="N48" i="4"/>
  <c r="AK51" i="4" s="1"/>
  <c r="V44" i="4"/>
  <c r="W44" i="4" s="1"/>
  <c r="AB42" i="4"/>
  <c r="AC43" i="4"/>
  <c r="V43" i="4"/>
  <c r="W43" i="4" s="1"/>
  <c r="V39" i="4"/>
  <c r="W39" i="4" s="1"/>
  <c r="V38" i="4"/>
  <c r="N36" i="4"/>
  <c r="AL40" i="4" s="1"/>
  <c r="V33" i="4"/>
  <c r="P33" i="4"/>
  <c r="N32" i="4"/>
  <c r="P32" i="4" s="1"/>
  <c r="Q32" i="4" s="1"/>
  <c r="P31" i="4"/>
  <c r="Q31" i="4" s="1"/>
  <c r="N30" i="4"/>
  <c r="P30" i="4" s="1"/>
  <c r="Q30" i="4" s="1"/>
  <c r="P28" i="4"/>
  <c r="Q28" i="4" s="1"/>
  <c r="P27" i="4"/>
  <c r="Q27" i="4" s="1"/>
  <c r="AB25" i="4"/>
  <c r="AC25" i="4" s="1"/>
  <c r="AB24" i="4"/>
  <c r="AC24" i="4" s="1"/>
  <c r="P26" i="4"/>
  <c r="Q26" i="4" s="1"/>
  <c r="P25" i="4"/>
  <c r="Q25" i="4" s="1"/>
  <c r="P24" i="4"/>
  <c r="Q24" i="4" s="1"/>
  <c r="V28" i="4"/>
  <c r="W28" i="4" s="1"/>
  <c r="V27" i="4"/>
  <c r="W27" i="4" s="1"/>
  <c r="T26" i="4"/>
  <c r="AL29" i="4" s="1"/>
  <c r="V25" i="4"/>
  <c r="AH20" i="4"/>
  <c r="V21" i="4"/>
  <c r="W21" i="4" s="1"/>
  <c r="AN22" i="4"/>
  <c r="T20" i="4"/>
  <c r="V19" i="4"/>
  <c r="W19" i="4" s="1"/>
  <c r="P23" i="4"/>
  <c r="Q23" i="4" s="1"/>
  <c r="N22" i="4"/>
  <c r="N21" i="4"/>
  <c r="AH19" i="4"/>
  <c r="P19" i="4"/>
  <c r="W15" i="4"/>
  <c r="V15" i="4"/>
  <c r="AM17" i="4" s="1"/>
  <c r="AL34" i="4" l="1"/>
  <c r="AL51" i="4"/>
  <c r="N141" i="4"/>
  <c r="AL22" i="4"/>
  <c r="AL139" i="4" s="1"/>
  <c r="T141" i="4"/>
  <c r="P48" i="4"/>
  <c r="Q48" i="4" s="1"/>
  <c r="AK23" i="4"/>
  <c r="AK140" i="4" s="1"/>
  <c r="P21" i="4"/>
  <c r="Q21" i="4" s="1"/>
  <c r="P22" i="4"/>
  <c r="Q22" i="4" s="1"/>
  <c r="AL23" i="4"/>
  <c r="V26" i="4"/>
  <c r="W26" i="4" s="1"/>
  <c r="AN29" i="4"/>
  <c r="AQ29" i="4" s="1"/>
  <c r="Q49" i="4"/>
  <c r="AM23" i="4"/>
  <c r="AP23" i="4" s="1"/>
  <c r="AN23" i="4"/>
  <c r="AQ23" i="4" s="1"/>
  <c r="Q50" i="4"/>
  <c r="Q51" i="4"/>
  <c r="AC42" i="4"/>
  <c r="AI20" i="4"/>
  <c r="W38" i="4"/>
  <c r="W33" i="4"/>
  <c r="H41" i="4"/>
  <c r="H35" i="4"/>
  <c r="H24" i="4"/>
  <c r="H19" i="4"/>
  <c r="AQ22" i="4" l="1"/>
  <c r="AM22" i="4"/>
  <c r="AK22" i="4"/>
  <c r="AM28" i="4"/>
  <c r="AK28" i="4"/>
  <c r="J35" i="4"/>
  <c r="AM39" i="4" s="1"/>
  <c r="AK39" i="4"/>
  <c r="J41" i="4"/>
  <c r="K41" i="4" s="1"/>
  <c r="AL44" i="4"/>
  <c r="AL140" i="4" s="1"/>
  <c r="N155" i="4" s="1"/>
  <c r="N157" i="4" s="1"/>
  <c r="AK139" i="4" l="1"/>
  <c r="AP28" i="4"/>
  <c r="AM139" i="4"/>
  <c r="AP39" i="4"/>
  <c r="K35" i="4"/>
  <c r="AP22" i="4"/>
  <c r="V32" i="4"/>
  <c r="W32" i="4" s="1"/>
  <c r="V131" i="4" l="1"/>
  <c r="V128" i="4"/>
  <c r="W128" i="4" s="1"/>
  <c r="V127" i="4"/>
  <c r="AN130" i="4" s="1"/>
  <c r="P122" i="4"/>
  <c r="Q122" i="4" s="1"/>
  <c r="V122" i="4"/>
  <c r="W122" i="4" l="1"/>
  <c r="AN125" i="4"/>
  <c r="AQ125" i="4" s="1"/>
  <c r="W127" i="4"/>
  <c r="AQ130" i="4"/>
  <c r="W131" i="4"/>
  <c r="AN136" i="4"/>
  <c r="AQ136" i="4" s="1"/>
  <c r="AN139" i="4"/>
  <c r="W126" i="4"/>
  <c r="V115" i="4"/>
  <c r="W115" i="4" s="1"/>
  <c r="P117" i="4"/>
  <c r="Q117" i="4" s="1"/>
  <c r="P116" i="4"/>
  <c r="P115" i="4"/>
  <c r="Q115" i="4" s="1"/>
  <c r="Q116" i="4" l="1"/>
  <c r="AN121" i="4"/>
  <c r="AQ121" i="4" s="1"/>
  <c r="AQ129" i="4"/>
  <c r="V111" i="4"/>
  <c r="W111" i="4" s="1"/>
  <c r="V110" i="4"/>
  <c r="W110" i="4" s="1"/>
  <c r="V109" i="4"/>
  <c r="P109" i="4"/>
  <c r="Q109" i="4" s="1"/>
  <c r="AN114" i="4" l="1"/>
  <c r="AQ114" i="4" s="1"/>
  <c r="W109" i="4"/>
  <c r="AH103" i="4"/>
  <c r="P101" i="4"/>
  <c r="Q101" i="4" s="1"/>
  <c r="P100" i="4"/>
  <c r="Q100" i="4" s="1"/>
  <c r="V100" i="4"/>
  <c r="W100" i="4" s="1"/>
  <c r="V99" i="4"/>
  <c r="W99" i="4" s="1"/>
  <c r="P99" i="4"/>
  <c r="Q99" i="4" s="1"/>
  <c r="AH94" i="4"/>
  <c r="P94" i="4"/>
  <c r="Q94" i="4" s="1"/>
  <c r="V94" i="4"/>
  <c r="W94" i="4" s="1"/>
  <c r="V84" i="4"/>
  <c r="V88" i="4"/>
  <c r="Q88" i="4"/>
  <c r="V80" i="4"/>
  <c r="Q76" i="4"/>
  <c r="V76" i="4"/>
  <c r="P73" i="4"/>
  <c r="Q73" i="4" s="1"/>
  <c r="P72" i="4"/>
  <c r="Q72" i="4" s="1"/>
  <c r="V73" i="4"/>
  <c r="P71" i="4"/>
  <c r="Q71" i="4" s="1"/>
  <c r="AB64" i="4"/>
  <c r="V64" i="4"/>
  <c r="W64" i="4" s="1"/>
  <c r="P58" i="4"/>
  <c r="Q58" i="4" s="1"/>
  <c r="W84" i="4" l="1"/>
  <c r="AN87" i="4"/>
  <c r="AQ87" i="4" s="1"/>
  <c r="W88" i="4"/>
  <c r="AN93" i="4"/>
  <c r="AQ93" i="4" s="1"/>
  <c r="W73" i="4"/>
  <c r="AN75" i="4"/>
  <c r="AQ75" i="4" s="1"/>
  <c r="W76" i="4"/>
  <c r="AN79" i="4"/>
  <c r="AQ79" i="4" s="1"/>
  <c r="AC64" i="4"/>
  <c r="AN70" i="4"/>
  <c r="AQ70" i="4" s="1"/>
  <c r="AI94" i="4"/>
  <c r="AN98" i="4"/>
  <c r="AQ98" i="4" s="1"/>
  <c r="AI103" i="4"/>
  <c r="AN108" i="4"/>
  <c r="AQ108" i="4" s="1"/>
  <c r="AN83" i="4"/>
  <c r="W80" i="4"/>
  <c r="AB58" i="4"/>
  <c r="AB99" i="4"/>
  <c r="V52" i="4"/>
  <c r="P52" i="4"/>
  <c r="P42" i="4"/>
  <c r="Q42" i="4" s="1"/>
  <c r="P45" i="4"/>
  <c r="V41" i="4"/>
  <c r="AH41" i="4"/>
  <c r="P41" i="4"/>
  <c r="Q41" i="4" s="1"/>
  <c r="V36" i="4"/>
  <c r="V35" i="4"/>
  <c r="W35" i="4" s="1"/>
  <c r="AB35" i="4"/>
  <c r="P37" i="4"/>
  <c r="Q37" i="4" s="1"/>
  <c r="P35" i="4"/>
  <c r="V31" i="4"/>
  <c r="W31" i="4" s="1"/>
  <c r="W25" i="4"/>
  <c r="V30" i="4"/>
  <c r="V24" i="4"/>
  <c r="W20" i="4"/>
  <c r="Q19" i="4"/>
  <c r="AN57" i="4" l="1"/>
  <c r="AQ57" i="4" s="1"/>
  <c r="W41" i="4"/>
  <c r="AM44" i="4"/>
  <c r="AP44" i="4" s="1"/>
  <c r="AC99" i="4"/>
  <c r="AN102" i="4"/>
  <c r="AQ102" i="4" s="1"/>
  <c r="AC58" i="4"/>
  <c r="AN63" i="4"/>
  <c r="AQ63" i="4" s="1"/>
  <c r="W52" i="4"/>
  <c r="Q45" i="4"/>
  <c r="AM51" i="4"/>
  <c r="AP51" i="4" s="1"/>
  <c r="W36" i="4"/>
  <c r="Q52" i="4"/>
  <c r="AM40" i="4"/>
  <c r="AP40" i="4" s="1"/>
  <c r="AC35" i="4"/>
  <c r="AI41" i="4"/>
  <c r="AN44" i="4"/>
  <c r="AQ44" i="4" s="1"/>
  <c r="W24" i="4"/>
  <c r="AM29" i="4"/>
  <c r="W30" i="4"/>
  <c r="AN34" i="4"/>
  <c r="AQ34" i="4" s="1"/>
  <c r="AQ83" i="4"/>
  <c r="P36" i="4"/>
  <c r="AN40" i="4" s="1"/>
  <c r="AQ40" i="4" s="1"/>
  <c r="V45" i="4"/>
  <c r="V141" i="4" s="1"/>
  <c r="Q35" i="4"/>
  <c r="F26" i="3"/>
  <c r="AI7" i="4"/>
  <c r="AI6" i="4"/>
  <c r="AI5" i="4"/>
  <c r="AH4" i="4"/>
  <c r="AI4" i="4" s="1"/>
  <c r="K24" i="4"/>
  <c r="Q36" i="4" l="1"/>
  <c r="AN51" i="4"/>
  <c r="AQ51" i="4" s="1"/>
  <c r="W45" i="4"/>
  <c r="AP29" i="4"/>
  <c r="AM140" i="4"/>
  <c r="AN140" i="4"/>
  <c r="K19" i="4"/>
  <c r="H141" i="4"/>
  <c r="K30" i="4"/>
  <c r="K115" i="4"/>
  <c r="K103" i="4"/>
  <c r="K109" i="4"/>
  <c r="AH9" i="4"/>
  <c r="K122" i="4" l="1"/>
  <c r="K141" i="4"/>
  <c r="B2" i="3" l="1"/>
  <c r="K143" i="4"/>
  <c r="J141" i="4" l="1"/>
  <c r="F141" i="4"/>
  <c r="AT141" i="4"/>
  <c r="AT142" i="4"/>
  <c r="AC141" i="4" l="1"/>
  <c r="E2" i="3" s="1"/>
  <c r="AB141" i="4"/>
  <c r="Q141" i="4"/>
  <c r="C2" i="3" s="1"/>
  <c r="AI141" i="4"/>
  <c r="F2" i="3" s="1"/>
  <c r="AI9" i="4"/>
  <c r="X141" i="4"/>
  <c r="P141" i="4"/>
  <c r="AH141" i="4"/>
  <c r="AL9" i="4" l="1"/>
  <c r="A2" i="3"/>
  <c r="X142" i="4"/>
  <c r="W141" i="4"/>
  <c r="D2" i="3" l="1"/>
  <c r="G2" i="3" s="1"/>
  <c r="AM141" i="4"/>
  <c r="AM143" i="4" l="1"/>
  <c r="N161" i="4" l="1"/>
  <c r="S161" i="4" s="1"/>
  <c r="S160" i="4" s="1"/>
  <c r="P157" i="4" l="1"/>
  <c r="R157" i="4" s="1"/>
  <c r="S157" i="4" l="1"/>
  <c r="S156" i="4" s="1"/>
</calcChain>
</file>

<file path=xl/comments1.xml><?xml version="1.0" encoding="utf-8"?>
<comments xmlns="http://schemas.openxmlformats.org/spreadsheetml/2006/main">
  <authors>
    <author>Christoph</author>
    <author>Admin</author>
  </authors>
  <commentList>
    <comment ref="H19" authorId="0" shapeId="0">
      <text>
        <r>
          <rPr>
            <b/>
            <sz val="9"/>
            <color indexed="81"/>
            <rFont val="Segoe UI"/>
            <family val="2"/>
          </rPr>
          <t>Comdirect Juliet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Comdirect Juliet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Comdirect Juliet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5" authorId="0" shapeId="0">
      <text>
        <r>
          <rPr>
            <b/>
            <sz val="9"/>
            <color indexed="81"/>
            <rFont val="Segoe UI"/>
            <family val="2"/>
          </rPr>
          <t>GCash Juliet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5" authorId="0" shapeId="0">
      <text>
        <r>
          <rPr>
            <b/>
            <sz val="9"/>
            <color indexed="81"/>
            <rFont val="Segoe UI"/>
            <family val="2"/>
          </rPr>
          <t>Gcash Juliet</t>
        </r>
      </text>
    </comment>
    <comment ref="H52" authorId="0" shapeId="0">
      <text>
        <r>
          <rPr>
            <b/>
            <sz val="9"/>
            <color indexed="81"/>
            <rFont val="Segoe UI"/>
            <family val="2"/>
          </rPr>
          <t>GCash Juliet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8" authorId="0" shapeId="0">
      <text>
        <r>
          <rPr>
            <b/>
            <sz val="9"/>
            <color indexed="81"/>
            <rFont val="Segoe UI"/>
            <family val="2"/>
          </rPr>
          <t>Hanseatic Bank Christoph</t>
        </r>
      </text>
    </comment>
    <comment ref="H94" authorId="0" shapeId="0">
      <text>
        <r>
          <rPr>
            <b/>
            <sz val="9"/>
            <color indexed="81"/>
            <rFont val="Segoe UI"/>
            <family val="2"/>
          </rPr>
          <t>Hanseatic Bank  Christoph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9" authorId="0" shapeId="0">
      <text>
        <r>
          <rPr>
            <b/>
            <sz val="9"/>
            <color indexed="81"/>
            <rFont val="Segoe UI"/>
            <family val="2"/>
          </rPr>
          <t>Hanseatic Bank 
Christoph</t>
        </r>
      </text>
    </comment>
    <comment ref="H103" authorId="0" shapeId="0">
      <text>
        <r>
          <rPr>
            <b/>
            <sz val="9"/>
            <color indexed="81"/>
            <rFont val="Segoe UI"/>
            <family val="2"/>
          </rPr>
          <t>Postbank PayPAL Christoph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03" authorId="1" shapeId="0">
      <text>
        <r>
          <rPr>
            <b/>
            <sz val="9"/>
            <color indexed="81"/>
            <rFont val="Segoe UI"/>
            <family val="2"/>
          </rPr>
          <t>Da Thea auf Juiets Schoß saß, wurden nur 2 Personen berechnet (da nur 2 Sitzplätze in Anspruch genommen)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09" authorId="0" shapeId="0">
      <text>
        <r>
          <rPr>
            <b/>
            <sz val="9"/>
            <color indexed="81"/>
            <rFont val="Segoe UI"/>
            <family val="2"/>
          </rPr>
          <t>Postbank PayPAL Christoph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15" authorId="0" shapeId="0">
      <text>
        <r>
          <rPr>
            <b/>
            <sz val="9"/>
            <color indexed="81"/>
            <rFont val="Segoe UI"/>
            <family val="2"/>
          </rPr>
          <t>Postbank PayPAL Christoph</t>
        </r>
      </text>
    </comment>
    <comment ref="H122" authorId="0" shapeId="0">
      <text>
        <r>
          <rPr>
            <b/>
            <sz val="9"/>
            <color indexed="81"/>
            <rFont val="Segoe UI"/>
            <family val="2"/>
          </rPr>
          <t>Postbank PayPAL Christoph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26" authorId="0" shapeId="0">
      <text>
        <r>
          <rPr>
            <b/>
            <sz val="9"/>
            <color indexed="81"/>
            <rFont val="Segoe UI"/>
            <family val="2"/>
          </rPr>
          <t>Postbank PayPAL Christoph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K139" authorId="0" shapeId="0">
      <text>
        <r>
          <rPr>
            <b/>
            <sz val="9"/>
            <color indexed="81"/>
            <rFont val="Segoe UI"/>
            <family val="2"/>
          </rPr>
          <t>Juliet PHP per Kreditkarte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L139" authorId="0" shapeId="0">
      <text>
        <r>
          <rPr>
            <b/>
            <sz val="9"/>
            <color indexed="81"/>
            <rFont val="Segoe UI"/>
            <family val="2"/>
          </rPr>
          <t>Christoph PHP per Kreditkarte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M139" authorId="0" shapeId="0">
      <text>
        <r>
          <rPr>
            <b/>
            <sz val="9"/>
            <color indexed="81"/>
            <rFont val="Segoe UI"/>
            <family val="2"/>
          </rPr>
          <t>Juliet EUR per Kreditkarte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N139" authorId="0" shapeId="0">
      <text>
        <r>
          <rPr>
            <b/>
            <sz val="9"/>
            <color indexed="81"/>
            <rFont val="Segoe UI"/>
            <family val="2"/>
          </rPr>
          <t>Christoph EUR per Kreditkarte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P139" authorId="0" shapeId="0">
      <text>
        <r>
          <rPr>
            <b/>
            <sz val="9"/>
            <color indexed="81"/>
            <rFont val="Segoe UI"/>
            <family val="2"/>
          </rPr>
          <t>Christoph NTD per Kreditkarte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Q139" authorId="0" shapeId="0">
      <text>
        <r>
          <rPr>
            <b/>
            <sz val="9"/>
            <color indexed="81"/>
            <rFont val="Segoe UI"/>
            <family val="2"/>
          </rPr>
          <t>Christoph EUR per Kreditkarte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K140" authorId="0" shapeId="0">
      <text>
        <r>
          <rPr>
            <b/>
            <sz val="9"/>
            <color indexed="81"/>
            <rFont val="Segoe UI"/>
            <family val="2"/>
          </rPr>
          <t>Juliet PHP cash</t>
        </r>
      </text>
    </comment>
    <comment ref="AL140" authorId="0" shapeId="0">
      <text>
        <r>
          <rPr>
            <b/>
            <sz val="9"/>
            <color indexed="81"/>
            <rFont val="Segoe UI"/>
            <family val="2"/>
          </rPr>
          <t>Christoph PHP cash</t>
        </r>
      </text>
    </comment>
    <comment ref="AM140" authorId="0" shapeId="0">
      <text>
        <r>
          <rPr>
            <b/>
            <sz val="9"/>
            <color indexed="81"/>
            <rFont val="Segoe UI"/>
            <family val="2"/>
          </rPr>
          <t>Juliet EUR cash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N140" authorId="0" shapeId="0">
      <text>
        <r>
          <rPr>
            <b/>
            <sz val="9"/>
            <color indexed="81"/>
            <rFont val="Segoe UI"/>
            <family val="2"/>
          </rPr>
          <t>Christoph EUR cash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P140" authorId="0" shapeId="0">
      <text>
        <r>
          <rPr>
            <b/>
            <sz val="9"/>
            <color indexed="81"/>
            <rFont val="Segoe UI"/>
            <family val="2"/>
          </rPr>
          <t>Christoph NTD cash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Q140" authorId="0" shapeId="0">
      <text>
        <r>
          <rPr>
            <b/>
            <sz val="9"/>
            <color indexed="81"/>
            <rFont val="Segoe UI"/>
            <family val="2"/>
          </rPr>
          <t>Christoph EUR cash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<sst xmlns="http://schemas.openxmlformats.org/spreadsheetml/2006/main" count="907" uniqueCount="391">
  <si>
    <t>Datum</t>
  </si>
  <si>
    <t>Art</t>
  </si>
  <si>
    <t>EUR</t>
  </si>
  <si>
    <t>Mahlzeiten / Einkäufe Nahrungsmittel</t>
  </si>
  <si>
    <t xml:space="preserve">Programm / Eintritte </t>
  </si>
  <si>
    <t>Sonstiges (Souvenirs, private Einkäufe, etc.)</t>
  </si>
  <si>
    <t>Leistung</t>
  </si>
  <si>
    <t>Gesamt- kosten [EUR]</t>
  </si>
  <si>
    <t>cash</t>
  </si>
  <si>
    <t>Einheit</t>
  </si>
  <si>
    <t>Summe</t>
  </si>
  <si>
    <t>Anzahl Personen:</t>
  </si>
  <si>
    <t>Legende:</t>
  </si>
  <si>
    <t>Euro</t>
  </si>
  <si>
    <t>Währungen</t>
  </si>
  <si>
    <t>Wechselkurse</t>
  </si>
  <si>
    <t>=</t>
  </si>
  <si>
    <t>Bank</t>
  </si>
  <si>
    <t>Ort</t>
  </si>
  <si>
    <t>Betrag</t>
  </si>
  <si>
    <t>Transport</t>
  </si>
  <si>
    <t xml:space="preserve">Gesamtkosten </t>
  </si>
  <si>
    <t>Gesamt- kosten  [EUR]</t>
  </si>
  <si>
    <t>Gesamt- kosten    [EUR]</t>
  </si>
  <si>
    <t>Gesamt- kosten   [EUR]</t>
  </si>
  <si>
    <t>Ist:</t>
  </si>
  <si>
    <t>Soll:</t>
  </si>
  <si>
    <t>Sonstiges</t>
  </si>
  <si>
    <t>Ang. Kurs</t>
  </si>
  <si>
    <t>Echter Kurs</t>
  </si>
  <si>
    <t>USD</t>
  </si>
  <si>
    <t>Amerikanischer Dollar</t>
  </si>
  <si>
    <t>Anf-km</t>
  </si>
  <si>
    <t>End-km</t>
  </si>
  <si>
    <t>Anmerkung</t>
  </si>
  <si>
    <t>Plaus Chris:</t>
  </si>
  <si>
    <t>Plaus Juliet:</t>
  </si>
  <si>
    <t>credit</t>
  </si>
  <si>
    <t>anhand der Devisenumtausche</t>
  </si>
  <si>
    <t>Gebühr</t>
  </si>
  <si>
    <t>Aufenthalt</t>
  </si>
  <si>
    <t>Gesamtkosten</t>
  </si>
  <si>
    <t>EUR J&amp;C vor Ort</t>
  </si>
  <si>
    <t>Trinkgeld</t>
  </si>
  <si>
    <t>Devisen-Tausch</t>
  </si>
  <si>
    <t>Programm</t>
  </si>
  <si>
    <t>Land</t>
  </si>
  <si>
    <t>Stadt</t>
  </si>
  <si>
    <t>Vermietung</t>
  </si>
  <si>
    <t>Diff-km</t>
  </si>
  <si>
    <t>Unterkunft</t>
  </si>
  <si>
    <t>Bew. 
booking</t>
  </si>
  <si>
    <t>Bew. 
privat</t>
  </si>
  <si>
    <t>2x</t>
  </si>
  <si>
    <t>Mietfzg</t>
  </si>
  <si>
    <t>Restgeld:</t>
  </si>
  <si>
    <t>Ausgegeben:</t>
  </si>
  <si>
    <t>Flüge</t>
  </si>
  <si>
    <t>Flug- und Mietwagenkosten</t>
  </si>
  <si>
    <t>PHP</t>
  </si>
  <si>
    <t>Zimmer</t>
  </si>
  <si>
    <t>Gesamt-preis    [EUR]</t>
  </si>
  <si>
    <t>Philippinischer Peso</t>
  </si>
  <si>
    <t>Du/WC, AC</t>
  </si>
  <si>
    <t>Philippinen</t>
  </si>
  <si>
    <t>ab/bis Cebu</t>
  </si>
  <si>
    <t>Fam. Abarintos</t>
  </si>
  <si>
    <t>2+1</t>
  </si>
  <si>
    <t>Mittlerer Kurs PHP</t>
  </si>
  <si>
    <t>Kosten
J &amp; C
[EUR]</t>
  </si>
  <si>
    <t>Kosten
 J &amp; C [EUR]</t>
  </si>
  <si>
    <t>Kosten
J &amp; C [EUR]</t>
  </si>
  <si>
    <t>Flüge und Mietwagen</t>
  </si>
  <si>
    <t>Essen</t>
  </si>
  <si>
    <t>Hotels</t>
  </si>
  <si>
    <t>Gesamt</t>
  </si>
  <si>
    <t>Private Bestände</t>
  </si>
  <si>
    <t>Gaimersheim</t>
  </si>
  <si>
    <t xml:space="preserve">Flug FRA-TPE-MNL-TPE-FRA, China Air </t>
  </si>
  <si>
    <t>Flug MNL-TAC, Cebu Air Pacific</t>
  </si>
  <si>
    <t>Flug CEB-USU, Cebu Air Pacific</t>
  </si>
  <si>
    <t>Flug USU-MNL, Cebu Air Pacific</t>
  </si>
  <si>
    <t>14.08.2023
Mo</t>
  </si>
  <si>
    <t>15.08.2023
Di</t>
  </si>
  <si>
    <t>16.08.2023
Mi</t>
  </si>
  <si>
    <t>17.08.2023
Do</t>
  </si>
  <si>
    <t>18.08.2023
Fr</t>
  </si>
  <si>
    <t>19.08.2023
Sa</t>
  </si>
  <si>
    <t>20.08.2023
So</t>
  </si>
  <si>
    <t>21.08.2023
Mo</t>
  </si>
  <si>
    <t>22.08.2023
Di</t>
  </si>
  <si>
    <t>23.08.2023
Mi</t>
  </si>
  <si>
    <t>24.08.2023
Do</t>
  </si>
  <si>
    <t>25.08.2023
Fr</t>
  </si>
  <si>
    <t>26.08.2023
Sa</t>
  </si>
  <si>
    <t>27.08.2023
So</t>
  </si>
  <si>
    <t>28.08.2023
Mo</t>
  </si>
  <si>
    <t>29.08.2023
Di</t>
  </si>
  <si>
    <t>30.08.2023
Mi</t>
  </si>
  <si>
    <t>31.08.2023
Do</t>
  </si>
  <si>
    <t>01.09.2023
Fr</t>
  </si>
  <si>
    <t>02.09.2023
Sa</t>
  </si>
  <si>
    <t>03.09.2023
So</t>
  </si>
  <si>
    <t>04.09.2023
Mo</t>
  </si>
  <si>
    <t>05.09.2023
Di</t>
  </si>
  <si>
    <t>06.09.2023
Mi</t>
  </si>
  <si>
    <t>Philippinen und Stopover in Taipeh</t>
  </si>
  <si>
    <t>NTD</t>
  </si>
  <si>
    <t>New Taiwan Dollar</t>
  </si>
  <si>
    <t>RedDoorz (ZEN Rooms) @ V Plaza Hotel</t>
  </si>
  <si>
    <t>3003 Juan Luna Street, Gagalangin, Tondo</t>
  </si>
  <si>
    <t>Metro Manila</t>
  </si>
  <si>
    <t>Zimmer mit DB,</t>
  </si>
  <si>
    <t>RedDoorz @ Picas Sagkahan</t>
  </si>
  <si>
    <t>Brgy. 59, Picas Sakahan</t>
  </si>
  <si>
    <t>Tacloban</t>
  </si>
  <si>
    <t>Tel. +63 2824 98745</t>
  </si>
  <si>
    <t>Flieger</t>
  </si>
  <si>
    <t>JR's Beach House</t>
  </si>
  <si>
    <t>Sitio Carangcanan</t>
  </si>
  <si>
    <t>Villaba</t>
  </si>
  <si>
    <t>Zimmer mit 2 DB,</t>
  </si>
  <si>
    <t>Edsan Apartement</t>
  </si>
  <si>
    <t>N 011° 9.627, E 123° 48.238</t>
  </si>
  <si>
    <t>Bantayan Island, Talisay</t>
  </si>
  <si>
    <t>5</t>
  </si>
  <si>
    <t>7</t>
  </si>
  <si>
    <t>Zimmer mit 2 EB,</t>
  </si>
  <si>
    <t>(Du)/WC, AC</t>
  </si>
  <si>
    <t>6</t>
  </si>
  <si>
    <t>Flughafen Frankfurt, McDonalds</t>
  </si>
  <si>
    <t>9,99</t>
  </si>
  <si>
    <t>Taxi (gelb) MNL Airport - Las Pinas</t>
  </si>
  <si>
    <t>Versand Medikamente</t>
  </si>
  <si>
    <t>Taxi (Grab) Las Pinas - Hotel Tondo (~23 km)</t>
  </si>
  <si>
    <t>Jeepney Hotel Tondo - Divisoria</t>
  </si>
  <si>
    <t>Tricycle Divisoria - Hotel Tondo</t>
  </si>
  <si>
    <t>4x Bubble Tea Divisoria</t>
  </si>
  <si>
    <t>Abendessen Divisoria T&amp;C</t>
  </si>
  <si>
    <t>Mangosaft Divisoria T</t>
  </si>
  <si>
    <t>Gefunden</t>
  </si>
  <si>
    <t>Frühstück (Brötchen von Bäckerei)</t>
  </si>
  <si>
    <t>Frühstück (Snacks und Getränke Robinsons)</t>
  </si>
  <si>
    <t>Mittagessen Restaurant Tondo</t>
  </si>
  <si>
    <t>7Eleven Tondo Wasser</t>
  </si>
  <si>
    <t>7Eleven Manila Getränke</t>
  </si>
  <si>
    <t xml:space="preserve">Abendessen Jollibees SM Manila </t>
  </si>
  <si>
    <t>Tricycle Hotel Tondo - Balut</t>
  </si>
  <si>
    <t>Jeepney Balut - Hotel Tondo</t>
  </si>
  <si>
    <t>Jeepney Hotel Tondo - Manila Zentrum</t>
  </si>
  <si>
    <t>Fort Santiago Manila</t>
  </si>
  <si>
    <t>Kutschfahrt um Intramuros</t>
  </si>
  <si>
    <t>China Bank</t>
  </si>
  <si>
    <t>Manila Intramuros</t>
  </si>
  <si>
    <t>David Pitao</t>
  </si>
  <si>
    <t>LRT Manila Zentrum - Abad Santos</t>
  </si>
  <si>
    <t>Tricycle Abad Santos - Hotel Tondo</t>
  </si>
  <si>
    <t>Taxi (Grab) Hotel Tondo - Las Pinas (~23 km)</t>
  </si>
  <si>
    <t>Taxi Toll Gate Cavitex</t>
  </si>
  <si>
    <t>Taxi Restaurant Las Pinas - Las Pinas Haus</t>
  </si>
  <si>
    <t>Sprite C</t>
  </si>
  <si>
    <t>Van Las Pinas Haus - MNL Airport</t>
  </si>
  <si>
    <t>Wasser Airport C</t>
  </si>
  <si>
    <t>Mittagessen Korean BBQ Las Pinas mit Kyle</t>
  </si>
  <si>
    <t>Privater Transfer Rundtour und zurück zum Hotel</t>
  </si>
  <si>
    <t>Private Abholung Hotel</t>
  </si>
  <si>
    <t>Frühstück privat (Buenavista Pitao)</t>
  </si>
  <si>
    <t>Minibus Tacloban - Villaba (4 Personen)</t>
  </si>
  <si>
    <t>2 Bier für Picknick Jordan Springs</t>
  </si>
  <si>
    <t>Jordan Spring Resort (11 Personen)</t>
  </si>
  <si>
    <t>Privater Transfer Villaba - Jordan Springs - Villaba</t>
  </si>
  <si>
    <t>Privater Transfer Villaba - Strandhotel (Baumhaus)</t>
  </si>
  <si>
    <t>7Eleven 2x2 l Wasser</t>
  </si>
  <si>
    <t>7Eleven 1 l Wasser</t>
  </si>
  <si>
    <t>Pandisal</t>
  </si>
  <si>
    <t>Tricycle Strandhotel (Baumhaus) - Palompon J</t>
  </si>
  <si>
    <t>Privater Transfer Strandhotel (Baumhaus)-Palompon</t>
  </si>
  <si>
    <t>Mittagessen privat Picknick Jordan Springs (David Pitao)</t>
  </si>
  <si>
    <t>Abendessen privat BBQ-Stand Villaba (Shara Gasmen)</t>
  </si>
  <si>
    <t>Mittagessen privat Picknick Kalanggaman (David Pitao)</t>
  </si>
  <si>
    <t>Kanu Kalanggaman 1 h</t>
  </si>
  <si>
    <t>Eis (5 Personen)</t>
  </si>
  <si>
    <t>Eintritt Kalanggaman (14 Personen)</t>
  </si>
  <si>
    <t>Abendessen Imbiss JR's Beach House</t>
  </si>
  <si>
    <t>Internet JR's Beach House 2.5 h</t>
  </si>
  <si>
    <t>Privater Transfer Palompon-Strandhotel (Baumhaus)</t>
  </si>
  <si>
    <t>Privater Transfer Strandhotel (Baumhaus)-Villaba</t>
  </si>
  <si>
    <t>PKW-Einfahrt Villaba Port</t>
  </si>
  <si>
    <t>Terminal Fee Villaba Port</t>
  </si>
  <si>
    <t>Fähre Villaba Port - Bogo Port</t>
  </si>
  <si>
    <t>Tricycle Bogo Port - Hagnaya Port</t>
  </si>
  <si>
    <t>Fähre Hagnaya Port - Bantayan Port</t>
  </si>
  <si>
    <t>Tricycle Bantayan Port - Bantayan Hotel</t>
  </si>
  <si>
    <t>Mittagessen Pizzeria La Filomina Bantayan</t>
  </si>
  <si>
    <t>2 Bier für Strand</t>
  </si>
  <si>
    <t>2 Wasser für Strand</t>
  </si>
  <si>
    <t>Getränke und Snacks Supermarkt Bantayan</t>
  </si>
  <si>
    <t>2 Wasser für Hotel</t>
  </si>
  <si>
    <t>Boot Kalanggaman (Shara Gasmen,~3100PHP)</t>
  </si>
  <si>
    <t>Tricycle Bantayan Food Market - Bantayan Poblacion</t>
  </si>
  <si>
    <t>Frühstück Panyang Restaurant</t>
  </si>
  <si>
    <t>Island Hopping Environmental Fee</t>
  </si>
  <si>
    <t>Bootsmiete für 1 Tag</t>
  </si>
  <si>
    <t>Virgin Island Eintritt</t>
  </si>
  <si>
    <t>Balidbid Lagoon</t>
  </si>
  <si>
    <t>Balidbid Lagoon 3 Drinks</t>
  </si>
  <si>
    <t>Einkauf für Budol Fight und Frühstück</t>
  </si>
  <si>
    <t>Abendessen Bantayan Burrito Company</t>
  </si>
  <si>
    <t>Wick Medizin gegen Mückenstiche</t>
  </si>
  <si>
    <t>Tagesmiete Motorrad</t>
  </si>
  <si>
    <t>Getränke Supermarkt Bantayan</t>
  </si>
  <si>
    <t>Motorrad Tanken 1.42 l</t>
  </si>
  <si>
    <t>Eis Thea</t>
  </si>
  <si>
    <t>3 Banana Sticks Mangrovenpark</t>
  </si>
  <si>
    <t>Einkauf Supermarkt Bantayan Getränke und Frühstück</t>
  </si>
  <si>
    <t>Bantayan Mangrovenpark</t>
  </si>
  <si>
    <t>Perlenkette Thea</t>
  </si>
  <si>
    <t xml:space="preserve">Gesamtpreis für Familie (2 Erw, 1 Kind á 6 Jahre)
Keine Berücksichtigung von Zahlungen für Dritte
</t>
  </si>
  <si>
    <t>5,7</t>
  </si>
  <si>
    <t>6,0</t>
  </si>
  <si>
    <t>--</t>
  </si>
  <si>
    <t>8,2</t>
  </si>
  <si>
    <t>hellgrün = Kartenzahlung Juliet</t>
  </si>
  <si>
    <t>dunkelgrün = Kartenzahlung Christoph</t>
  </si>
  <si>
    <t>türkis = Barzahlung Juliet</t>
  </si>
  <si>
    <t>blau = Barzahlung Christoph</t>
  </si>
  <si>
    <t xml:space="preserve">grau = separate (Vorab-)Zahlungen </t>
  </si>
  <si>
    <r>
      <t xml:space="preserve">Tagesbezogene </t>
    </r>
    <r>
      <rPr>
        <sz val="10"/>
        <color rgb="FF0000FF"/>
        <rFont val="Arial"/>
        <family val="2"/>
      </rPr>
      <t>Bar</t>
    </r>
    <r>
      <rPr>
        <sz val="10"/>
        <rFont val="Arial"/>
        <family val="2"/>
      </rPr>
      <t xml:space="preserve">- und </t>
    </r>
    <r>
      <rPr>
        <sz val="10"/>
        <color rgb="FF00B050"/>
        <rFont val="Arial"/>
        <family val="2"/>
      </rPr>
      <t>Kredit</t>
    </r>
    <r>
      <rPr>
        <sz val="10"/>
        <rFont val="Arial"/>
        <family val="2"/>
      </rPr>
      <t>ausgaben J&amp;C</t>
    </r>
  </si>
  <si>
    <t>Cebu, SM Seaside</t>
  </si>
  <si>
    <t>Abendessen Pizzeria La Filomina Bantayan</t>
  </si>
  <si>
    <t>Toilettenbenutzung</t>
  </si>
  <si>
    <t>Einkauf Bäckerei</t>
  </si>
  <si>
    <t>Tricycle Bantayan Hotel - Bantayan Port</t>
  </si>
  <si>
    <t>Bantayan Port Terminal Fee Erwachsene</t>
  </si>
  <si>
    <t>Fähre Bantayan Port - Hagnaya Port</t>
  </si>
  <si>
    <t>Hagnaya Port Terminal Fee Erwachsene</t>
  </si>
  <si>
    <t>Bus Hagnaya Port - Cebu North Bus Station</t>
  </si>
  <si>
    <t>Eislaufen SM Seaside Christoph und Thea</t>
  </si>
  <si>
    <t>Mittagssnack Burger King SM Seaside Cebu</t>
  </si>
  <si>
    <t>SM Seaside Cebu Dino Dig Kinderpark 30 min</t>
  </si>
  <si>
    <t>Taxi Cebu North - SM Seaside - Talisay Dumlog</t>
  </si>
  <si>
    <t>Taxi SM Seaside - Talisay Dumlog</t>
  </si>
  <si>
    <t>Abendessen s.u.</t>
  </si>
  <si>
    <t>Jeepney Cebu Talisay - Cebu Labangon 3 Pers.</t>
  </si>
  <si>
    <t>Mautbrücke Cebu</t>
  </si>
  <si>
    <t>Abendessen BBQ Food Stall</t>
  </si>
  <si>
    <t>Chong Hua Hospital Arztbesuch</t>
  </si>
  <si>
    <t>Chong Hua Apotheke Antibiotikum</t>
  </si>
  <si>
    <t>Tanken Petron Cebu 45.09 l á 66.20 PHP</t>
  </si>
  <si>
    <t>Einkauf Getränke etc.</t>
  </si>
  <si>
    <t>Abendessen BBQ Food Stall Sibonga</t>
  </si>
  <si>
    <t>Abendessen VT/Frühstück/Mittagssnack Anabell für alle</t>
  </si>
  <si>
    <t>Einkauf Anabell für Abendessen</t>
  </si>
  <si>
    <t>Boottransfer Oslob - Sumilon Island</t>
  </si>
  <si>
    <t>Tanken Petron Cebu Trinkgeld</t>
  </si>
  <si>
    <t>Einkauf Supermarkt Oslob Eis und Getränke</t>
  </si>
  <si>
    <t>Einkauf Pandisal Sibonga</t>
  </si>
  <si>
    <t>Ceres Bus Sibonga - Cebu</t>
  </si>
  <si>
    <t>Tricycle Cebu - Talisay Dumlog</t>
  </si>
  <si>
    <t>Taxi Talisay Sumlog - SM Seaside</t>
  </si>
  <si>
    <t>SM Seaside Cebu Arcade Games</t>
  </si>
  <si>
    <t>SM Seaside Supermarkt Getränke</t>
  </si>
  <si>
    <t>SM Seaside Dessert und Bubble Tea</t>
  </si>
  <si>
    <t>Landhaus Fam. Abarintos</t>
  </si>
  <si>
    <t>Cebu Talisay Dumlog</t>
  </si>
  <si>
    <t>Zion Drive 1726</t>
  </si>
  <si>
    <t>AC, Gem-Du/WC</t>
  </si>
  <si>
    <t>-</t>
  </si>
  <si>
    <t>Nipa Hut</t>
  </si>
  <si>
    <t>Sibonga</t>
  </si>
  <si>
    <t>Hütte</t>
  </si>
  <si>
    <t>Gem-Du/WC</t>
  </si>
  <si>
    <t>2</t>
  </si>
  <si>
    <t>Check-Faktor</t>
  </si>
  <si>
    <t>EUR J&amp;C</t>
  </si>
  <si>
    <t>Enna's Place</t>
  </si>
  <si>
    <t>Sitio Diguiboy, Brgy 6</t>
  </si>
  <si>
    <t>Coron</t>
  </si>
  <si>
    <t>AC, Du/WC</t>
  </si>
  <si>
    <t>8</t>
  </si>
  <si>
    <t>Tanken Shell Cebu 27.567 l á 72.55 PHP</t>
  </si>
  <si>
    <t>9,1</t>
  </si>
  <si>
    <t>Flasche Wasser Flughafen</t>
  </si>
  <si>
    <t>Coron Environmental Fee</t>
  </si>
  <si>
    <t>Van Coron Airport - Coron Hotel</t>
  </si>
  <si>
    <t>Tricycle Coron Hotel - Coron Town</t>
  </si>
  <si>
    <t>Tricycle Coron Town - Hot Springs - Coron Hotel</t>
  </si>
  <si>
    <t>Potato Corner Coron Portion Pommes</t>
  </si>
  <si>
    <t>2x Shawarma Coron</t>
  </si>
  <si>
    <t>2 Getränke Coron</t>
  </si>
  <si>
    <t>Einkaufen Supermarkt Coron</t>
  </si>
  <si>
    <t>Abendessen McDonalds Coron</t>
  </si>
  <si>
    <t>Coron Maquinit Hot Springs</t>
  </si>
  <si>
    <t>Avida Sucat Towers</t>
  </si>
  <si>
    <t>Zimmer mit</t>
  </si>
  <si>
    <t>Dr Arcadio Santos Ave</t>
  </si>
  <si>
    <t>Ac,Du/WC</t>
  </si>
  <si>
    <t>Paranaque, Metro Manila</t>
  </si>
  <si>
    <t>SM Seaside Nelson &amp; El Mundo Abendessen mit Abarintos</t>
  </si>
  <si>
    <t>Abendessen Pacific Point Restaurant Tacloban (8 Erw, 4 Kids)</t>
  </si>
  <si>
    <t>Snacks Bluewater Resort Cebu</t>
  </si>
  <si>
    <t>Snacks Bluewater Resort Cebu Trinkgeld</t>
  </si>
  <si>
    <t>Buffett Bluewater Resort Sumilon Island</t>
  </si>
  <si>
    <t>Buffett Bluewater Resort Sumilon Island Trinkgeld</t>
  </si>
  <si>
    <t>Cebu Bluewater Resort Day Use</t>
  </si>
  <si>
    <t>Mittagessen Panay Andok's Coron Town</t>
  </si>
  <si>
    <t>Einkauf für Abendessen Supermarkt Coron Town</t>
  </si>
  <si>
    <t>Tricycle Coron Town - Coron Hotel</t>
  </si>
  <si>
    <t>Tricycle Coron Hafen - Coron Hotel Trinkgeld</t>
  </si>
  <si>
    <t>Mittagessen McDonalds Coron incl. Lieferung und Trinkgeld</t>
  </si>
  <si>
    <t>3x Island Hopping Tour A</t>
  </si>
  <si>
    <t>Trcycle Coron Hotel - Coron Festplatz</t>
  </si>
  <si>
    <t>Tricycle Coron Festplatz - Coron Hotel</t>
  </si>
  <si>
    <t>Coron Fest Zuckerwatte Thea</t>
  </si>
  <si>
    <t>Coron Supermarkt 2 Getränke</t>
  </si>
  <si>
    <t>Coron Festplatz Trampolin Thea 30 min</t>
  </si>
  <si>
    <t>Coron Festplatz Glücksspiel Thea</t>
  </si>
  <si>
    <t>Van Coron Hotel - Coron Airport</t>
  </si>
  <si>
    <t>Flugzeug Wasser</t>
  </si>
  <si>
    <t>Taxi Manila Airport - Sucat Avida Towers</t>
  </si>
  <si>
    <t>Mittagessen Jollibees SM Sucat</t>
  </si>
  <si>
    <t>Mittagessen Chowking SM Sucat</t>
  </si>
  <si>
    <t>Einkauf Hypermarkt SM Sucat</t>
  </si>
  <si>
    <t>Tower 6, 12. Etage, Apt. 12 G</t>
  </si>
  <si>
    <t>Grab Taxi Sucat Avida Towers - MOA</t>
  </si>
  <si>
    <t>Grab Taxi Sucat Avida Towers - MOA Maut</t>
  </si>
  <si>
    <t>Grab Taxil Las Pinas - Sucat Avida Towers Gepäck</t>
  </si>
  <si>
    <t>Van MOA - SM Sucat</t>
  </si>
  <si>
    <t>MOA Shakeys Abendessen</t>
  </si>
  <si>
    <t>MOA Shakeys Trinkgeld</t>
  </si>
  <si>
    <t>MOA Unlimited Rides Funpark T&amp;C</t>
  </si>
  <si>
    <t>Trinkgeld Unterkunft Coron</t>
  </si>
  <si>
    <t>Manila, MoA</t>
  </si>
  <si>
    <t>BPI Bank</t>
  </si>
  <si>
    <t>MoA Hypermarkt Einkauf Juliet</t>
  </si>
  <si>
    <t>MoA Verpacken und Lagern Einkäufe</t>
  </si>
  <si>
    <t>9</t>
  </si>
  <si>
    <t>Jeepney SM Sucat - Terminal Sucat</t>
  </si>
  <si>
    <t>Jeepney Terminal Sucat - San Pedro</t>
  </si>
  <si>
    <t>Tricycle San Pedro - Splash Island</t>
  </si>
  <si>
    <t>Tricycle Splash Island - San Pedro</t>
  </si>
  <si>
    <t>Jeepney San Pedro - Termina Sucat</t>
  </si>
  <si>
    <t>Jeepney Terminal Sucat - SM Sucat</t>
  </si>
  <si>
    <t>2 Bananensticks Terminal Sucat</t>
  </si>
  <si>
    <t>Mittagessen Splash Island</t>
  </si>
  <si>
    <t>Wasser und Snacks San Pedro</t>
  </si>
  <si>
    <t>Trinkgeld Lieferung Abendessen</t>
  </si>
  <si>
    <t>Splash Island</t>
  </si>
  <si>
    <t>Splash Island Schließfächer</t>
  </si>
  <si>
    <t>Grab Taxi Sucat Avida  Towers - Pasig</t>
  </si>
  <si>
    <t>Mittagessen McDonalds</t>
  </si>
  <si>
    <t>Grab Taxi Pasig - Appartement Shara</t>
  </si>
  <si>
    <t>Abendessen SM Uptown</t>
  </si>
  <si>
    <t>Transfer Appartement Shara - Sucat Avida Towers</t>
  </si>
  <si>
    <t>SM Sucat Sportschuhe Christoph</t>
  </si>
  <si>
    <t>SM Sucat Flipflops Thea, Eyeliner Juliet</t>
  </si>
  <si>
    <t>Mittagessen SM Sucat Turks</t>
  </si>
  <si>
    <t>Grab Taxi Sucat Avida Towers - Cavite</t>
  </si>
  <si>
    <t>Grab Car Cavite - Dasmarinas</t>
  </si>
  <si>
    <t>Transfer Dasmarinas - Sucat Avida Towers</t>
  </si>
  <si>
    <t>Trinkgeld Buffethelfer</t>
  </si>
  <si>
    <t>Maut Expwy</t>
  </si>
  <si>
    <t>295,22</t>
  </si>
  <si>
    <t>332,08</t>
  </si>
  <si>
    <t>332,00</t>
  </si>
  <si>
    <t>166,39</t>
  </si>
  <si>
    <t>Ø 18N</t>
  </si>
  <si>
    <t>Diff [PHP]:</t>
  </si>
  <si>
    <t>Diff [EUR]:</t>
  </si>
  <si>
    <t>Diff [NTD]:</t>
  </si>
  <si>
    <t>SM Sucat Kid Zone 60 min incl. Socken</t>
  </si>
  <si>
    <t>Getränk SM Sucat</t>
  </si>
  <si>
    <t>Abendessen SM Sucat</t>
  </si>
  <si>
    <t>Mittagessen SM Sucat Mesa</t>
  </si>
  <si>
    <t>Frühstück Pandesal</t>
  </si>
  <si>
    <t>Grab Car Sucat Avida Towers - Airport Terminal 1</t>
  </si>
  <si>
    <t>Schließfach Taipeh Airport 9 h</t>
  </si>
  <si>
    <t>Metro Airport Line 3x Day Pass</t>
  </si>
  <si>
    <t>Metro City Line 3x Day Pass</t>
  </si>
  <si>
    <t>Aussichtsdeck Taipeh 101 Tower</t>
  </si>
  <si>
    <t>Bank of Taiwan</t>
  </si>
  <si>
    <t>Taipeh Airport</t>
  </si>
  <si>
    <t>Einkauf Family Mart Taipeh</t>
  </si>
  <si>
    <t>Einkauf HiLife Mart Taipeh</t>
  </si>
  <si>
    <t>Flughafen Frankfurt Gepäckwagen</t>
  </si>
  <si>
    <t>Abendessen Night Market</t>
  </si>
  <si>
    <t>Airport Taipeh Sprite</t>
  </si>
  <si>
    <t>Airport Taipeh Bubble Tea</t>
  </si>
  <si>
    <t>Cash-Check Christoph</t>
  </si>
  <si>
    <t>entspricht bei dem ang. mittleren Kurs</t>
  </si>
  <si>
    <t>Bemerkungen "Kosten J &amp; C":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</si>
</sst>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#,##0.0000"/>
    <numFmt numFmtId="167" formatCode="dd/mm/yy;@"/>
    <numFmt numFmtId="168" formatCode="#,##0.00\ &quot;€&quot;"/>
    <numFmt numFmtId="169" formatCode="#,##0.0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00FF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 tint="4.9989318521683403E-2"/>
      <name val="Arial"/>
      <family val="2"/>
    </font>
    <font>
      <sz val="10"/>
      <color rgb="FF00B050"/>
      <name val="Arial"/>
      <family val="2"/>
    </font>
    <font>
      <sz val="10"/>
      <color rgb="FF008000"/>
      <name val="Arial"/>
      <family val="2"/>
    </font>
    <font>
      <sz val="10"/>
      <name val="Calibri"/>
      <family val="2"/>
    </font>
    <font>
      <b/>
      <sz val="10"/>
      <color rgb="FF008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00B0F0"/>
      <name val="Arial"/>
      <family val="2"/>
    </font>
    <font>
      <sz val="10"/>
      <color rgb="FF00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72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3" fillId="0" borderId="2" xfId="0" applyFont="1" applyFill="1" applyBorder="1" applyAlignment="1">
      <alignment vertical="top" wrapText="1"/>
    </xf>
    <xf numFmtId="2" fontId="0" fillId="0" borderId="0" xfId="0" applyNumberFormat="1"/>
    <xf numFmtId="2" fontId="3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2" fillId="2" borderId="3" xfId="0" applyFont="1" applyFill="1" applyBorder="1"/>
    <xf numFmtId="0" fontId="2" fillId="0" borderId="0" xfId="0" applyFont="1" applyBorder="1" applyAlignment="1">
      <alignment vertical="top" wrapText="1"/>
    </xf>
    <xf numFmtId="0" fontId="3" fillId="0" borderId="0" xfId="0" applyFont="1" applyAlignment="1"/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6" xfId="0" applyFont="1" applyBorder="1" applyAlignment="1">
      <alignment vertic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Alignment="1"/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/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 horizontal="left"/>
    </xf>
    <xf numFmtId="164" fontId="0" fillId="0" borderId="0" xfId="0" applyNumberFormat="1"/>
    <xf numFmtId="0" fontId="3" fillId="0" borderId="0" xfId="0" applyFont="1" applyBorder="1"/>
    <xf numFmtId="0" fontId="2" fillId="0" borderId="0" xfId="0" applyFont="1" applyAlignment="1"/>
    <xf numFmtId="2" fontId="8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 applyAlignment="1"/>
    <xf numFmtId="0" fontId="3" fillId="0" borderId="0" xfId="0" applyFont="1" applyFill="1"/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/>
    <xf numFmtId="0" fontId="2" fillId="0" borderId="0" xfId="0" applyFont="1" applyFill="1"/>
    <xf numFmtId="2" fontId="10" fillId="0" borderId="0" xfId="0" applyNumberFormat="1" applyFont="1" applyFill="1" applyAlignment="1"/>
    <xf numFmtId="0" fontId="15" fillId="0" borderId="0" xfId="0" applyFont="1" applyBorder="1" applyAlignment="1"/>
    <xf numFmtId="0" fontId="8" fillId="0" borderId="0" xfId="0" applyFont="1" applyFill="1"/>
    <xf numFmtId="0" fontId="3" fillId="0" borderId="0" xfId="0" applyFont="1" applyBorder="1" applyAlignment="1"/>
    <xf numFmtId="0" fontId="3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1" fillId="0" borderId="0" xfId="0" applyNumberFormat="1" applyFont="1" applyFill="1"/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/>
    <xf numFmtId="2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1" fillId="0" borderId="5" xfId="1" applyFont="1" applyBorder="1" applyAlignment="1" applyProtection="1">
      <alignment vertical="center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2" fontId="19" fillId="0" borderId="0" xfId="0" applyNumberFormat="1" applyFont="1" applyFill="1" applyBorder="1" applyAlignment="1"/>
    <xf numFmtId="0" fontId="3" fillId="0" borderId="0" xfId="0" applyFont="1" applyFill="1" applyAlignment="1"/>
    <xf numFmtId="0" fontId="0" fillId="0" borderId="15" xfId="0" applyBorder="1"/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0" fillId="0" borderId="15" xfId="0" applyFill="1" applyBorder="1"/>
    <xf numFmtId="3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18" fillId="0" borderId="7" xfId="0" applyFont="1" applyBorder="1" applyAlignment="1"/>
    <xf numFmtId="4" fontId="0" fillId="0" borderId="0" xfId="0" applyNumberFormat="1"/>
    <xf numFmtId="164" fontId="3" fillId="0" borderId="0" xfId="0" applyNumberFormat="1" applyFont="1" applyAlignment="1">
      <alignment horizontal="right"/>
    </xf>
    <xf numFmtId="2" fontId="23" fillId="0" borderId="9" xfId="0" applyNumberFormat="1" applyFont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left" vertical="center" wrapText="1"/>
    </xf>
    <xf numFmtId="2" fontId="23" fillId="0" borderId="9" xfId="0" applyNumberFormat="1" applyFont="1" applyBorder="1" applyAlignment="1">
      <alignment horizontal="left" vertical="center"/>
    </xf>
    <xf numFmtId="2" fontId="23" fillId="0" borderId="18" xfId="0" applyNumberFormat="1" applyFont="1" applyBorder="1" applyAlignment="1">
      <alignment horizontal="left" vertical="center"/>
    </xf>
    <xf numFmtId="2" fontId="23" fillId="0" borderId="18" xfId="0" applyNumberFormat="1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3" fontId="23" fillId="0" borderId="18" xfId="0" applyNumberFormat="1" applyFont="1" applyBorder="1" applyAlignment="1">
      <alignment horizontal="left" vertical="center"/>
    </xf>
    <xf numFmtId="0" fontId="23" fillId="0" borderId="20" xfId="0" applyNumberFormat="1" applyFont="1" applyBorder="1" applyAlignment="1">
      <alignment horizontal="left" vertical="center"/>
    </xf>
    <xf numFmtId="2" fontId="23" fillId="0" borderId="21" xfId="0" applyNumberFormat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4" xfId="0" applyNumberFormat="1" applyFont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2" fontId="23" fillId="0" borderId="9" xfId="0" applyNumberFormat="1" applyFont="1" applyFill="1" applyBorder="1" applyAlignment="1">
      <alignment horizontal="left" vertical="center"/>
    </xf>
    <xf numFmtId="2" fontId="23" fillId="0" borderId="18" xfId="0" applyNumberFormat="1" applyFont="1" applyFill="1" applyBorder="1" applyAlignment="1">
      <alignment horizontal="left" vertical="center"/>
    </xf>
    <xf numFmtId="2" fontId="23" fillId="0" borderId="5" xfId="0" applyNumberFormat="1" applyFont="1" applyBorder="1" applyAlignment="1">
      <alignment horizontal="left" vertical="center" wrapText="1"/>
    </xf>
    <xf numFmtId="2" fontId="23" fillId="0" borderId="13" xfId="0" applyNumberFormat="1" applyFont="1" applyBorder="1" applyAlignment="1">
      <alignment horizontal="left" vertical="center"/>
    </xf>
    <xf numFmtId="2" fontId="23" fillId="0" borderId="22" xfId="0" applyNumberFormat="1" applyFont="1" applyBorder="1" applyAlignment="1">
      <alignment horizontal="left" vertical="center"/>
    </xf>
    <xf numFmtId="2" fontId="23" fillId="0" borderId="22" xfId="0" applyNumberFormat="1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3" fontId="23" fillId="0" borderId="22" xfId="0" applyNumberFormat="1" applyFont="1" applyBorder="1" applyAlignment="1">
      <alignment horizontal="left" vertical="center"/>
    </xf>
    <xf numFmtId="0" fontId="23" fillId="0" borderId="6" xfId="0" applyNumberFormat="1" applyFont="1" applyBorder="1" applyAlignment="1">
      <alignment horizontal="left" vertical="center"/>
    </xf>
    <xf numFmtId="0" fontId="23" fillId="0" borderId="23" xfId="0" applyNumberFormat="1" applyFont="1" applyBorder="1" applyAlignment="1">
      <alignment horizontal="left" vertical="center"/>
    </xf>
    <xf numFmtId="2" fontId="23" fillId="0" borderId="24" xfId="0" applyNumberFormat="1" applyFont="1" applyFill="1" applyBorder="1" applyAlignment="1">
      <alignment horizontal="left" vertical="center" wrapText="1"/>
    </xf>
    <xf numFmtId="1" fontId="23" fillId="0" borderId="2" xfId="0" applyNumberFormat="1" applyFont="1" applyBorder="1" applyAlignment="1">
      <alignment horizontal="left" vertical="center" wrapText="1"/>
    </xf>
    <xf numFmtId="3" fontId="23" fillId="0" borderId="25" xfId="0" applyNumberFormat="1" applyFont="1" applyBorder="1" applyAlignment="1">
      <alignment horizontal="left" vertical="center"/>
    </xf>
    <xf numFmtId="0" fontId="23" fillId="0" borderId="26" xfId="0" applyNumberFormat="1" applyFont="1" applyBorder="1" applyAlignment="1">
      <alignment horizontal="left" vertical="center"/>
    </xf>
    <xf numFmtId="2" fontId="23" fillId="0" borderId="12" xfId="0" applyNumberFormat="1" applyFont="1" applyBorder="1" applyAlignment="1">
      <alignment horizontal="left" vertical="center"/>
    </xf>
    <xf numFmtId="2" fontId="23" fillId="0" borderId="25" xfId="0" applyNumberFormat="1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2" fontId="23" fillId="0" borderId="27" xfId="0" applyNumberFormat="1" applyFont="1" applyFill="1" applyBorder="1" applyAlignment="1">
      <alignment horizontal="left" vertical="center" wrapText="1"/>
    </xf>
    <xf numFmtId="3" fontId="23" fillId="0" borderId="4" xfId="0" applyNumberFormat="1" applyFont="1" applyBorder="1" applyAlignment="1">
      <alignment horizontal="left" vertical="center" wrapText="1"/>
    </xf>
    <xf numFmtId="2" fontId="25" fillId="0" borderId="13" xfId="0" applyNumberFormat="1" applyFont="1" applyBorder="1" applyAlignment="1">
      <alignment horizontal="left" vertical="center" wrapText="1"/>
    </xf>
    <xf numFmtId="2" fontId="26" fillId="0" borderId="0" xfId="0" applyNumberFormat="1" applyFont="1" applyAlignment="1"/>
    <xf numFmtId="0" fontId="0" fillId="0" borderId="28" xfId="0" applyBorder="1" applyAlignment="1">
      <alignment horizontal="left"/>
    </xf>
    <xf numFmtId="2" fontId="26" fillId="0" borderId="9" xfId="0" applyNumberFormat="1" applyFont="1" applyBorder="1" applyAlignment="1">
      <alignment horizontal="left" vertical="center"/>
    </xf>
    <xf numFmtId="2" fontId="26" fillId="0" borderId="18" xfId="0" applyNumberFormat="1" applyFont="1" applyBorder="1" applyAlignment="1">
      <alignment horizontal="left" vertical="center"/>
    </xf>
    <xf numFmtId="2" fontId="26" fillId="0" borderId="21" xfId="0" applyNumberFormat="1" applyFont="1" applyFill="1" applyBorder="1" applyAlignment="1">
      <alignment horizontal="left" vertical="center" wrapText="1"/>
    </xf>
    <xf numFmtId="2" fontId="25" fillId="0" borderId="18" xfId="0" applyNumberFormat="1" applyFont="1" applyFill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22" xfId="0" applyNumberFormat="1" applyFont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2" fontId="3" fillId="0" borderId="9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18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wrapText="1"/>
    </xf>
    <xf numFmtId="4" fontId="26" fillId="0" borderId="0" xfId="0" applyNumberFormat="1" applyFont="1" applyBorder="1" applyAlignment="1">
      <alignment horizontal="left" wrapText="1"/>
    </xf>
    <xf numFmtId="2" fontId="3" fillId="0" borderId="2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  <xf numFmtId="2" fontId="26" fillId="0" borderId="0" xfId="0" applyNumberFormat="1" applyFont="1" applyAlignment="1">
      <alignment horizontal="left"/>
    </xf>
    <xf numFmtId="167" fontId="25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2" fontId="27" fillId="0" borderId="0" xfId="0" applyNumberFormat="1" applyFont="1"/>
    <xf numFmtId="0" fontId="28" fillId="0" borderId="0" xfId="0" applyFont="1"/>
    <xf numFmtId="4" fontId="28" fillId="0" borderId="0" xfId="0" applyNumberFormat="1" applyFont="1"/>
    <xf numFmtId="2" fontId="28" fillId="0" borderId="0" xfId="0" applyNumberFormat="1" applyFont="1"/>
    <xf numFmtId="2" fontId="23" fillId="0" borderId="9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3" fillId="0" borderId="4" xfId="0" applyFont="1" applyBorder="1" applyAlignment="1">
      <alignment horizontal="left" vertical="center" wrapText="1"/>
    </xf>
    <xf numFmtId="2" fontId="3" fillId="0" borderId="32" xfId="0" applyNumberFormat="1" applyFont="1" applyBorder="1" applyAlignment="1">
      <alignment horizontal="left" vertical="center" wrapText="1"/>
    </xf>
    <xf numFmtId="2" fontId="3" fillId="0" borderId="31" xfId="0" applyNumberFormat="1" applyFont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>
      <alignment horizontal="left" vertical="center"/>
    </xf>
    <xf numFmtId="2" fontId="3" fillId="0" borderId="18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2" fontId="26" fillId="0" borderId="33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4" fontId="23" fillId="0" borderId="18" xfId="0" applyNumberFormat="1" applyFont="1" applyBorder="1" applyAlignment="1">
      <alignment horizontal="left" vertical="center"/>
    </xf>
    <xf numFmtId="2" fontId="3" fillId="0" borderId="32" xfId="0" applyNumberFormat="1" applyFont="1" applyFill="1" applyBorder="1" applyAlignment="1">
      <alignment horizontal="left" vertical="center" wrapText="1"/>
    </xf>
    <xf numFmtId="166" fontId="2" fillId="3" borderId="34" xfId="0" applyNumberFormat="1" applyFont="1" applyFill="1" applyBorder="1" applyAlignment="1">
      <alignment horizontal="left"/>
    </xf>
    <xf numFmtId="1" fontId="23" fillId="0" borderId="14" xfId="0" applyNumberFormat="1" applyFont="1" applyBorder="1" applyAlignment="1">
      <alignment horizontal="left" vertical="center" wrapText="1"/>
    </xf>
    <xf numFmtId="2" fontId="3" fillId="0" borderId="25" xfId="0" applyNumberFormat="1" applyFont="1" applyBorder="1" applyAlignment="1">
      <alignment horizontal="left" vertical="center"/>
    </xf>
    <xf numFmtId="2" fontId="3" fillId="0" borderId="25" xfId="0" applyNumberFormat="1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left" vertical="center" wrapText="1"/>
    </xf>
    <xf numFmtId="2" fontId="23" fillId="0" borderId="23" xfId="0" applyNumberFormat="1" applyFont="1" applyBorder="1" applyAlignment="1">
      <alignment horizontal="left" vertical="center" wrapText="1"/>
    </xf>
    <xf numFmtId="4" fontId="23" fillId="0" borderId="22" xfId="0" applyNumberFormat="1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left" wrapText="1"/>
    </xf>
    <xf numFmtId="2" fontId="3" fillId="0" borderId="35" xfId="0" applyNumberFormat="1" applyFont="1" applyBorder="1" applyAlignment="1">
      <alignment horizontal="left" wrapText="1"/>
    </xf>
    <xf numFmtId="1" fontId="26" fillId="0" borderId="0" xfId="0" applyNumberFormat="1" applyFont="1" applyBorder="1" applyAlignment="1">
      <alignment horizontal="left" wrapText="1"/>
    </xf>
    <xf numFmtId="2" fontId="24" fillId="0" borderId="18" xfId="0" applyNumberFormat="1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left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3" fontId="3" fillId="0" borderId="25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2" fontId="3" fillId="0" borderId="22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3" xfId="0" applyNumberFormat="1" applyFont="1" applyBorder="1" applyAlignment="1">
      <alignment horizontal="left" vertical="center"/>
    </xf>
    <xf numFmtId="2" fontId="3" fillId="0" borderId="24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left" vertical="center"/>
    </xf>
    <xf numFmtId="2" fontId="3" fillId="0" borderId="25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0" fontId="2" fillId="5" borderId="36" xfId="0" applyFont="1" applyFill="1" applyBorder="1" applyAlignment="1">
      <alignment vertical="top"/>
    </xf>
    <xf numFmtId="0" fontId="0" fillId="5" borderId="20" xfId="0" applyFill="1" applyBorder="1" applyAlignment="1">
      <alignment vertical="top"/>
    </xf>
    <xf numFmtId="3" fontId="3" fillId="5" borderId="37" xfId="0" applyNumberFormat="1" applyFont="1" applyFill="1" applyBorder="1" applyAlignment="1">
      <alignment horizontal="left" vertical="center" wrapText="1"/>
    </xf>
    <xf numFmtId="2" fontId="3" fillId="5" borderId="33" xfId="0" applyNumberFormat="1" applyFont="1" applyFill="1" applyBorder="1" applyAlignment="1">
      <alignment horizontal="left" vertical="center" wrapText="1"/>
    </xf>
    <xf numFmtId="2" fontId="3" fillId="5" borderId="38" xfId="0" applyNumberFormat="1" applyFont="1" applyFill="1" applyBorder="1" applyAlignment="1">
      <alignment horizontal="left" vertical="center" wrapText="1"/>
    </xf>
    <xf numFmtId="2" fontId="3" fillId="5" borderId="20" xfId="0" applyNumberFormat="1" applyFont="1" applyFill="1" applyBorder="1" applyAlignment="1">
      <alignment horizontal="left" vertical="center" wrapText="1"/>
    </xf>
    <xf numFmtId="3" fontId="20" fillId="5" borderId="37" xfId="0" applyNumberFormat="1" applyFont="1" applyFill="1" applyBorder="1" applyAlignment="1">
      <alignment horizontal="left" vertical="center" wrapText="1"/>
    </xf>
    <xf numFmtId="2" fontId="3" fillId="5" borderId="19" xfId="0" applyNumberFormat="1" applyFont="1" applyFill="1" applyBorder="1" applyAlignment="1">
      <alignment horizontal="left" vertical="center" wrapText="1"/>
    </xf>
    <xf numFmtId="2" fontId="3" fillId="5" borderId="20" xfId="0" applyNumberFormat="1" applyFont="1" applyFill="1" applyBorder="1" applyAlignment="1">
      <alignment horizontal="left" vertical="top" wrapText="1"/>
    </xf>
    <xf numFmtId="2" fontId="3" fillId="5" borderId="19" xfId="0" applyNumberFormat="1" applyFont="1" applyFill="1" applyBorder="1" applyAlignment="1">
      <alignment horizontal="left" vertical="top" wrapText="1"/>
    </xf>
    <xf numFmtId="0" fontId="3" fillId="5" borderId="39" xfId="0" applyFont="1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18" xfId="0" applyNumberFormat="1" applyFill="1" applyBorder="1" applyAlignment="1">
      <alignment horizontal="left"/>
    </xf>
    <xf numFmtId="0" fontId="0" fillId="5" borderId="4" xfId="0" applyFill="1" applyBorder="1"/>
    <xf numFmtId="0" fontId="3" fillId="5" borderId="9" xfId="0" applyFont="1" applyFill="1" applyBorder="1"/>
    <xf numFmtId="0" fontId="0" fillId="5" borderId="11" xfId="0" applyFill="1" applyBorder="1"/>
    <xf numFmtId="0" fontId="0" fillId="5" borderId="9" xfId="0" applyFill="1" applyBorder="1"/>
    <xf numFmtId="0" fontId="0" fillId="5" borderId="2" xfId="0" applyFill="1" applyBorder="1"/>
    <xf numFmtId="0" fontId="3" fillId="5" borderId="18" xfId="0" applyFont="1" applyFill="1" applyBorder="1"/>
    <xf numFmtId="0" fontId="3" fillId="5" borderId="21" xfId="0" applyFont="1" applyFill="1" applyBorder="1"/>
    <xf numFmtId="166" fontId="3" fillId="0" borderId="0" xfId="0" applyNumberFormat="1" applyFont="1" applyFill="1" applyAlignment="1">
      <alignment horizontal="left"/>
    </xf>
    <xf numFmtId="0" fontId="0" fillId="0" borderId="15" xfId="0" applyBorder="1" applyAlignment="1">
      <alignment horizontal="left"/>
    </xf>
    <xf numFmtId="4" fontId="3" fillId="0" borderId="0" xfId="0" applyNumberFormat="1" applyFont="1" applyFill="1" applyAlignment="1">
      <alignment horizontal="left"/>
    </xf>
    <xf numFmtId="2" fontId="26" fillId="0" borderId="0" xfId="0" applyNumberFormat="1" applyFont="1" applyBorder="1" applyAlignment="1">
      <alignment horizontal="left"/>
    </xf>
    <xf numFmtId="3" fontId="25" fillId="0" borderId="0" xfId="0" applyNumberFormat="1" applyFont="1" applyBorder="1"/>
    <xf numFmtId="2" fontId="25" fillId="0" borderId="0" xfId="0" applyNumberFormat="1" applyFont="1" applyBorder="1"/>
    <xf numFmtId="2" fontId="0" fillId="0" borderId="0" xfId="0" applyNumberFormat="1" applyAlignment="1"/>
    <xf numFmtId="2" fontId="6" fillId="0" borderId="0" xfId="0" applyNumberFormat="1" applyFont="1" applyFill="1" applyAlignment="1"/>
    <xf numFmtId="2" fontId="4" fillId="0" borderId="0" xfId="0" applyNumberFormat="1" applyFont="1" applyFill="1" applyAlignment="1"/>
    <xf numFmtId="3" fontId="3" fillId="0" borderId="0" xfId="0" applyNumberFormat="1" applyFont="1" applyFill="1" applyAlignment="1">
      <alignment horizontal="left"/>
    </xf>
    <xf numFmtId="2" fontId="29" fillId="0" borderId="0" xfId="0" applyNumberFormat="1" applyFont="1" applyFill="1" applyAlignment="1"/>
    <xf numFmtId="0" fontId="11" fillId="0" borderId="0" xfId="0" applyFont="1" applyFill="1" applyAlignment="1"/>
    <xf numFmtId="0" fontId="30" fillId="0" borderId="0" xfId="0" applyFont="1" applyFill="1" applyAlignment="1"/>
    <xf numFmtId="0" fontId="25" fillId="0" borderId="0" xfId="0" applyFont="1" applyBorder="1" applyAlignment="1"/>
    <xf numFmtId="3" fontId="25" fillId="0" borderId="0" xfId="0" applyNumberFormat="1" applyFont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2" fillId="0" borderId="0" xfId="0" applyFont="1" applyFill="1" applyBorder="1"/>
    <xf numFmtId="0" fontId="31" fillId="0" borderId="0" xfId="0" applyFont="1"/>
    <xf numFmtId="49" fontId="3" fillId="0" borderId="39" xfId="0" applyNumberFormat="1" applyFont="1" applyBorder="1" applyAlignment="1">
      <alignment vertical="top"/>
    </xf>
    <xf numFmtId="2" fontId="3" fillId="5" borderId="40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Alignment="1"/>
    <xf numFmtId="164" fontId="3" fillId="0" borderId="0" xfId="0" applyNumberFormat="1" applyFont="1" applyAlignment="1"/>
    <xf numFmtId="164" fontId="0" fillId="0" borderId="0" xfId="0" applyNumberFormat="1" applyAlignment="1"/>
    <xf numFmtId="0" fontId="26" fillId="0" borderId="0" xfId="0" applyFont="1" applyAlignment="1">
      <alignment horizontal="left"/>
    </xf>
    <xf numFmtId="2" fontId="3" fillId="5" borderId="37" xfId="0" applyNumberFormat="1" applyFont="1" applyFill="1" applyBorder="1" applyAlignment="1">
      <alignment horizontal="left" vertical="center" wrapText="1"/>
    </xf>
    <xf numFmtId="2" fontId="3" fillId="5" borderId="42" xfId="0" applyNumberFormat="1" applyFont="1" applyFill="1" applyBorder="1" applyAlignment="1">
      <alignment horizontal="left" vertical="center" wrapText="1"/>
    </xf>
    <xf numFmtId="2" fontId="3" fillId="5" borderId="43" xfId="0" applyNumberFormat="1" applyFont="1" applyFill="1" applyBorder="1" applyAlignment="1">
      <alignment horizontal="left" vertical="center" wrapText="1"/>
    </xf>
    <xf numFmtId="2" fontId="0" fillId="6" borderId="44" xfId="0" applyNumberFormat="1" applyFill="1" applyBorder="1" applyAlignment="1">
      <alignment horizontal="left"/>
    </xf>
    <xf numFmtId="0" fontId="3" fillId="5" borderId="45" xfId="0" applyFont="1" applyFill="1" applyBorder="1"/>
    <xf numFmtId="2" fontId="3" fillId="6" borderId="47" xfId="0" applyNumberFormat="1" applyFont="1" applyFill="1" applyBorder="1" applyAlignment="1">
      <alignment horizontal="left" vertical="top" wrapText="1"/>
    </xf>
    <xf numFmtId="2" fontId="2" fillId="6" borderId="42" xfId="0" applyNumberFormat="1" applyFont="1" applyFill="1" applyBorder="1" applyAlignment="1">
      <alignment horizontal="left"/>
    </xf>
    <xf numFmtId="2" fontId="2" fillId="6" borderId="45" xfId="0" applyNumberFormat="1" applyFont="1" applyFill="1" applyBorder="1" applyAlignment="1">
      <alignment horizontal="left" vertical="top" wrapText="1"/>
    </xf>
    <xf numFmtId="2" fontId="0" fillId="0" borderId="11" xfId="0" applyNumberForma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0" fillId="0" borderId="11" xfId="0" applyFill="1" applyBorder="1"/>
    <xf numFmtId="2" fontId="32" fillId="0" borderId="9" xfId="0" applyNumberFormat="1" applyFont="1" applyBorder="1" applyAlignment="1">
      <alignment horizontal="left" vertical="center"/>
    </xf>
    <xf numFmtId="0" fontId="26" fillId="0" borderId="4" xfId="0" applyNumberFormat="1" applyFont="1" applyFill="1" applyBorder="1" applyAlignment="1">
      <alignment vertical="center" wrapText="1"/>
    </xf>
    <xf numFmtId="3" fontId="25" fillId="0" borderId="25" xfId="0" applyNumberFormat="1" applyFont="1" applyBorder="1" applyAlignment="1">
      <alignment horizontal="left" vertical="center"/>
    </xf>
    <xf numFmtId="0" fontId="25" fillId="0" borderId="26" xfId="0" applyNumberFormat="1" applyFont="1" applyBorder="1" applyAlignment="1">
      <alignment horizontal="left" vertical="center"/>
    </xf>
    <xf numFmtId="2" fontId="25" fillId="0" borderId="12" xfId="0" applyNumberFormat="1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3" fontId="32" fillId="0" borderId="18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/>
    </xf>
    <xf numFmtId="2" fontId="32" fillId="0" borderId="21" xfId="0" applyNumberFormat="1" applyFont="1" applyFill="1" applyBorder="1" applyAlignment="1">
      <alignment horizontal="left" vertical="center" wrapText="1"/>
    </xf>
    <xf numFmtId="2" fontId="3" fillId="0" borderId="18" xfId="0" applyNumberFormat="1" applyFont="1" applyBorder="1" applyAlignment="1">
      <alignment vertical="center"/>
    </xf>
    <xf numFmtId="4" fontId="3" fillId="0" borderId="18" xfId="0" applyNumberFormat="1" applyFont="1" applyFill="1" applyBorder="1" applyAlignment="1">
      <alignment horizontal="left" vertical="center"/>
    </xf>
    <xf numFmtId="2" fontId="25" fillId="0" borderId="2" xfId="0" applyNumberFormat="1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 vertical="center"/>
    </xf>
    <xf numFmtId="2" fontId="25" fillId="0" borderId="9" xfId="0" applyNumberFormat="1" applyFont="1" applyFill="1" applyBorder="1" applyAlignment="1">
      <alignment horizontal="left" vertical="center"/>
    </xf>
    <xf numFmtId="2" fontId="25" fillId="0" borderId="18" xfId="0" applyNumberFormat="1" applyFont="1" applyFill="1" applyBorder="1" applyAlignment="1">
      <alignment horizontal="left" vertical="center"/>
    </xf>
    <xf numFmtId="2" fontId="25" fillId="0" borderId="21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left" wrapText="1"/>
    </xf>
    <xf numFmtId="0" fontId="25" fillId="0" borderId="0" xfId="0" applyFont="1" applyAlignment="1">
      <alignment horizontal="left"/>
    </xf>
    <xf numFmtId="2" fontId="25" fillId="0" borderId="27" xfId="0" applyNumberFormat="1" applyFont="1" applyFill="1" applyBorder="1" applyAlignment="1">
      <alignment horizontal="left" vertical="center" wrapText="1"/>
    </xf>
    <xf numFmtId="2" fontId="25" fillId="0" borderId="5" xfId="0" applyNumberFormat="1" applyFont="1" applyFill="1" applyBorder="1" applyAlignment="1">
      <alignment horizontal="left" vertical="center" wrapText="1"/>
    </xf>
    <xf numFmtId="3" fontId="25" fillId="0" borderId="22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2" fontId="25" fillId="0" borderId="24" xfId="0" applyNumberFormat="1" applyFont="1" applyFill="1" applyBorder="1" applyAlignment="1">
      <alignment horizontal="left" vertical="center" wrapText="1"/>
    </xf>
    <xf numFmtId="0" fontId="25" fillId="0" borderId="0" xfId="0" applyFont="1"/>
    <xf numFmtId="2" fontId="1" fillId="0" borderId="0" xfId="0" applyNumberFormat="1" applyFont="1" applyAlignment="1"/>
    <xf numFmtId="0" fontId="18" fillId="0" borderId="0" xfId="0" applyFont="1" applyAlignment="1"/>
    <xf numFmtId="0" fontId="0" fillId="0" borderId="0" xfId="0" applyFill="1" applyBorder="1"/>
    <xf numFmtId="4" fontId="25" fillId="0" borderId="18" xfId="0" applyNumberFormat="1" applyFont="1" applyFill="1" applyBorder="1" applyAlignment="1">
      <alignment horizontal="left" vertical="center"/>
    </xf>
    <xf numFmtId="0" fontId="18" fillId="0" borderId="0" xfId="0" applyFont="1" applyBorder="1" applyAlignment="1"/>
    <xf numFmtId="2" fontId="1" fillId="0" borderId="0" xfId="0" applyNumberFormat="1" applyFont="1" applyFill="1"/>
    <xf numFmtId="0" fontId="21" fillId="0" borderId="0" xfId="0" applyFont="1"/>
    <xf numFmtId="0" fontId="0" fillId="0" borderId="0" xfId="0" applyFill="1"/>
    <xf numFmtId="0" fontId="28" fillId="0" borderId="0" xfId="0" applyFont="1" applyFill="1"/>
    <xf numFmtId="0" fontId="28" fillId="0" borderId="0" xfId="0" applyFont="1" applyFill="1" applyBorder="1"/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5" borderId="42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4" fontId="23" fillId="0" borderId="18" xfId="0" applyNumberFormat="1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horizontal="lef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vertical="center" wrapText="1"/>
    </xf>
    <xf numFmtId="1" fontId="26" fillId="0" borderId="4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left" vertical="center" wrapText="1"/>
    </xf>
    <xf numFmtId="0" fontId="26" fillId="0" borderId="6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26" fillId="0" borderId="4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22" xfId="0" applyNumberFormat="1" applyFont="1" applyBorder="1" applyAlignment="1">
      <alignment horizontal="left" vertical="center" wrapText="1"/>
    </xf>
    <xf numFmtId="2" fontId="34" fillId="0" borderId="9" xfId="0" applyNumberFormat="1" applyFont="1" applyFill="1" applyBorder="1" applyAlignment="1">
      <alignment horizontal="left" vertical="top" wrapText="1"/>
    </xf>
    <xf numFmtId="2" fontId="34" fillId="0" borderId="21" xfId="0" applyNumberFormat="1" applyFont="1" applyFill="1" applyBorder="1" applyAlignment="1">
      <alignment horizontal="left" vertical="top" wrapText="1"/>
    </xf>
    <xf numFmtId="2" fontId="34" fillId="0" borderId="18" xfId="0" applyNumberFormat="1" applyFont="1" applyFill="1" applyBorder="1" applyAlignment="1">
      <alignment horizontal="left" vertical="center" wrapText="1"/>
    </xf>
    <xf numFmtId="3" fontId="34" fillId="0" borderId="22" xfId="0" applyNumberFormat="1" applyFont="1" applyBorder="1" applyAlignment="1">
      <alignment horizontal="left" vertical="center"/>
    </xf>
    <xf numFmtId="0" fontId="34" fillId="0" borderId="6" xfId="0" applyNumberFormat="1" applyFont="1" applyBorder="1" applyAlignment="1">
      <alignment horizontal="left" vertical="center"/>
    </xf>
    <xf numFmtId="2" fontId="34" fillId="0" borderId="13" xfId="0" applyNumberFormat="1" applyFont="1" applyBorder="1" applyAlignment="1">
      <alignment horizontal="left" vertical="center"/>
    </xf>
    <xf numFmtId="2" fontId="34" fillId="0" borderId="22" xfId="0" applyNumberFormat="1" applyFont="1" applyBorder="1" applyAlignment="1">
      <alignment horizontal="left" vertical="center"/>
    </xf>
    <xf numFmtId="2" fontId="34" fillId="0" borderId="22" xfId="0" applyNumberFormat="1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2" fontId="32" fillId="0" borderId="18" xfId="0" applyNumberFormat="1" applyFont="1" applyFill="1" applyBorder="1" applyAlignment="1">
      <alignment horizontal="left" vertical="center" wrapText="1"/>
    </xf>
    <xf numFmtId="2" fontId="32" fillId="0" borderId="9" xfId="0" applyNumberFormat="1" applyFont="1" applyBorder="1" applyAlignment="1">
      <alignment horizontal="left" vertical="center" wrapText="1"/>
    </xf>
    <xf numFmtId="2" fontId="32" fillId="0" borderId="31" xfId="0" applyNumberFormat="1" applyFont="1" applyBorder="1" applyAlignment="1">
      <alignment horizontal="left" vertical="center" wrapText="1"/>
    </xf>
    <xf numFmtId="0" fontId="25" fillId="0" borderId="4" xfId="0" applyNumberFormat="1" applyFont="1" applyBorder="1" applyAlignment="1">
      <alignment horizontal="left" vertical="center" wrapText="1"/>
    </xf>
    <xf numFmtId="2" fontId="25" fillId="0" borderId="18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25" fillId="0" borderId="18" xfId="0" applyNumberFormat="1" applyFont="1" applyBorder="1" applyAlignment="1">
      <alignment horizontal="left" vertical="center" wrapText="1"/>
    </xf>
    <xf numFmtId="14" fontId="25" fillId="0" borderId="0" xfId="0" applyNumberFormat="1" applyFont="1" applyAlignment="1">
      <alignment horizontal="left"/>
    </xf>
    <xf numFmtId="0" fontId="25" fillId="0" borderId="0" xfId="0" quotePrefix="1" applyFont="1" applyAlignment="1">
      <alignment horizontal="left"/>
    </xf>
    <xf numFmtId="0" fontId="25" fillId="0" borderId="0" xfId="0" applyNumberFormat="1" applyFont="1" applyAlignment="1">
      <alignment horizontal="left"/>
    </xf>
    <xf numFmtId="2" fontId="25" fillId="0" borderId="9" xfId="0" applyNumberFormat="1" applyFont="1" applyBorder="1" applyAlignment="1">
      <alignment horizontal="left" vertical="center"/>
    </xf>
    <xf numFmtId="2" fontId="25" fillId="0" borderId="18" xfId="0" applyNumberFormat="1" applyFont="1" applyBorder="1" applyAlignment="1">
      <alignment horizontal="left" vertical="center"/>
    </xf>
    <xf numFmtId="2" fontId="25" fillId="0" borderId="9" xfId="0" applyNumberFormat="1" applyFont="1" applyBorder="1" applyAlignment="1">
      <alignment horizontal="left" vertical="center" wrapText="1"/>
    </xf>
    <xf numFmtId="2" fontId="25" fillId="0" borderId="32" xfId="0" applyNumberFormat="1" applyFont="1" applyBorder="1" applyAlignment="1">
      <alignment horizontal="left" vertical="center" wrapText="1"/>
    </xf>
    <xf numFmtId="2" fontId="25" fillId="0" borderId="31" xfId="0" applyNumberFormat="1" applyFont="1" applyBorder="1" applyAlignment="1">
      <alignment horizontal="left" vertical="center" wrapText="1"/>
    </xf>
    <xf numFmtId="2" fontId="25" fillId="0" borderId="31" xfId="0" applyNumberFormat="1" applyFont="1" applyFill="1" applyBorder="1" applyAlignment="1">
      <alignment horizontal="left" vertical="center" wrapText="1"/>
    </xf>
    <xf numFmtId="2" fontId="25" fillId="0" borderId="25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2" fontId="25" fillId="0" borderId="32" xfId="0" applyNumberFormat="1" applyFont="1" applyBorder="1" applyAlignment="1">
      <alignment horizontal="left" vertical="center" wrapText="1"/>
    </xf>
    <xf numFmtId="2" fontId="25" fillId="0" borderId="31" xfId="0" applyNumberFormat="1" applyFont="1" applyBorder="1" applyAlignment="1">
      <alignment horizontal="left" vertical="center" wrapText="1"/>
    </xf>
    <xf numFmtId="2" fontId="36" fillId="0" borderId="18" xfId="0" applyNumberFormat="1" applyFont="1" applyFill="1" applyBorder="1" applyAlignment="1">
      <alignment horizontal="left" vertical="center" wrapText="1"/>
    </xf>
    <xf numFmtId="2" fontId="25" fillId="0" borderId="9" xfId="0" applyNumberFormat="1" applyFont="1" applyBorder="1" applyAlignment="1">
      <alignment horizontal="left" vertical="center" wrapText="1"/>
    </xf>
    <xf numFmtId="2" fontId="25" fillId="0" borderId="32" xfId="0" applyNumberFormat="1" applyFont="1" applyBorder="1" applyAlignment="1">
      <alignment horizontal="left" vertical="center" wrapText="1"/>
    </xf>
    <xf numFmtId="2" fontId="25" fillId="0" borderId="32" xfId="0" applyNumberFormat="1" applyFont="1" applyFill="1" applyBorder="1" applyAlignment="1">
      <alignment horizontal="left" vertical="center" wrapText="1"/>
    </xf>
    <xf numFmtId="2" fontId="25" fillId="0" borderId="31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left" vertical="center" wrapText="1"/>
    </xf>
    <xf numFmtId="0" fontId="23" fillId="0" borderId="18" xfId="0" applyNumberFormat="1" applyFont="1" applyFill="1" applyBorder="1" applyAlignment="1">
      <alignment horizontal="left" vertical="center" wrapText="1"/>
    </xf>
    <xf numFmtId="0" fontId="26" fillId="0" borderId="18" xfId="0" applyNumberFormat="1" applyFont="1" applyFill="1" applyBorder="1" applyAlignment="1">
      <alignment horizontal="left" vertical="center" wrapText="1"/>
    </xf>
    <xf numFmtId="0" fontId="23" fillId="0" borderId="22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26" fillId="0" borderId="22" xfId="0" applyNumberFormat="1" applyFont="1" applyFill="1" applyBorder="1" applyAlignment="1">
      <alignment horizontal="left" vertical="center" wrapText="1"/>
    </xf>
    <xf numFmtId="0" fontId="25" fillId="0" borderId="4" xfId="0" applyNumberFormat="1" applyFont="1" applyBorder="1" applyAlignment="1">
      <alignment horizontal="left" vertical="center"/>
    </xf>
    <xf numFmtId="2" fontId="25" fillId="0" borderId="25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wrapText="1"/>
    </xf>
    <xf numFmtId="3" fontId="3" fillId="0" borderId="35" xfId="0" applyNumberFormat="1" applyFont="1" applyBorder="1" applyAlignment="1">
      <alignment horizontal="left" wrapText="1"/>
    </xf>
    <xf numFmtId="3" fontId="26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1" fillId="0" borderId="29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left" vertical="center" wrapText="1"/>
    </xf>
    <xf numFmtId="2" fontId="25" fillId="0" borderId="9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2" fontId="32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left" vertical="center"/>
    </xf>
    <xf numFmtId="4" fontId="36" fillId="0" borderId="18" xfId="0" applyNumberFormat="1" applyFont="1" applyFill="1" applyBorder="1" applyAlignment="1">
      <alignment horizontal="left" vertical="center" wrapText="1"/>
    </xf>
    <xf numFmtId="1" fontId="36" fillId="0" borderId="20" xfId="0" applyNumberFormat="1" applyFont="1" applyFill="1" applyBorder="1" applyAlignment="1">
      <alignment vertical="center" wrapText="1"/>
    </xf>
    <xf numFmtId="2" fontId="36" fillId="0" borderId="9" xfId="0" applyNumberFormat="1" applyFont="1" applyBorder="1" applyAlignment="1">
      <alignment horizontal="left" vertical="center" wrapText="1"/>
    </xf>
    <xf numFmtId="2" fontId="34" fillId="0" borderId="12" xfId="0" applyNumberFormat="1" applyFont="1" applyBorder="1" applyAlignment="1">
      <alignment horizontal="left" vertical="center" wrapText="1"/>
    </xf>
    <xf numFmtId="3" fontId="25" fillId="0" borderId="18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/>
    <xf numFmtId="3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2" fontId="25" fillId="0" borderId="12" xfId="0" applyNumberFormat="1" applyFont="1" applyBorder="1" applyAlignment="1">
      <alignment horizontal="left" vertical="center" wrapText="1"/>
    </xf>
    <xf numFmtId="2" fontId="25" fillId="0" borderId="9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 wrapText="1"/>
    </xf>
    <xf numFmtId="0" fontId="25" fillId="0" borderId="22" xfId="0" applyNumberFormat="1" applyFont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/>
    </xf>
    <xf numFmtId="0" fontId="25" fillId="0" borderId="18" xfId="0" applyNumberFormat="1" applyFont="1" applyFill="1" applyBorder="1" applyAlignment="1">
      <alignment horizontal="left" vertical="center"/>
    </xf>
    <xf numFmtId="2" fontId="1" fillId="0" borderId="5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25" fillId="0" borderId="0" xfId="0" applyFont="1" applyFill="1" applyBorder="1"/>
    <xf numFmtId="2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/>
    <xf numFmtId="4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2" fillId="0" borderId="0" xfId="0" applyFont="1" applyFill="1" applyBorder="1" applyAlignment="1"/>
    <xf numFmtId="4" fontId="0" fillId="0" borderId="0" xfId="0" applyNumberForma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22" fillId="0" borderId="0" xfId="0" applyNumberFormat="1" applyFont="1" applyBorder="1" applyAlignment="1">
      <alignment horizontal="left"/>
    </xf>
    <xf numFmtId="0" fontId="33" fillId="0" borderId="0" xfId="0" applyFont="1" applyBorder="1" applyAlignment="1"/>
    <xf numFmtId="0" fontId="26" fillId="0" borderId="0" xfId="0" applyFont="1" applyFill="1" applyBorder="1"/>
    <xf numFmtId="49" fontId="1" fillId="0" borderId="39" xfId="0" applyNumberFormat="1" applyFont="1" applyBorder="1" applyAlignment="1">
      <alignment vertical="top"/>
    </xf>
    <xf numFmtId="0" fontId="25" fillId="0" borderId="6" xfId="0" applyNumberFormat="1" applyFont="1" applyBorder="1" applyAlignment="1">
      <alignment horizontal="left" vertical="center" wrapText="1"/>
    </xf>
    <xf numFmtId="2" fontId="25" fillId="0" borderId="31" xfId="0" applyNumberFormat="1" applyFont="1" applyFill="1" applyBorder="1" applyAlignment="1">
      <alignment horizontal="left" vertical="center" wrapText="1"/>
    </xf>
    <xf numFmtId="2" fontId="25" fillId="0" borderId="30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2" fontId="1" fillId="0" borderId="25" xfId="0" applyNumberFormat="1" applyFont="1" applyFill="1" applyBorder="1" applyAlignment="1">
      <alignment horizontal="left" vertical="center" wrapText="1"/>
    </xf>
    <xf numFmtId="2" fontId="25" fillId="0" borderId="22" xfId="0" applyNumberFormat="1" applyFont="1" applyBorder="1" applyAlignment="1">
      <alignment horizontal="left" vertical="center" wrapText="1"/>
    </xf>
    <xf numFmtId="0" fontId="25" fillId="0" borderId="23" xfId="0" applyNumberFormat="1" applyFont="1" applyFill="1" applyBorder="1" applyAlignment="1">
      <alignment horizontal="left" vertical="center" wrapText="1"/>
    </xf>
    <xf numFmtId="2" fontId="25" fillId="0" borderId="13" xfId="0" applyNumberFormat="1" applyFont="1" applyFill="1" applyBorder="1" applyAlignment="1">
      <alignment horizontal="left" vertical="center"/>
    </xf>
    <xf numFmtId="2" fontId="25" fillId="0" borderId="22" xfId="0" applyNumberFormat="1" applyFont="1" applyFill="1" applyBorder="1" applyAlignment="1">
      <alignment horizontal="left" vertical="center"/>
    </xf>
    <xf numFmtId="4" fontId="34" fillId="0" borderId="18" xfId="0" applyNumberFormat="1" applyFont="1" applyFill="1" applyBorder="1" applyAlignment="1">
      <alignment vertical="top" wrapText="1"/>
    </xf>
    <xf numFmtId="4" fontId="34" fillId="0" borderId="0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4" fontId="25" fillId="0" borderId="42" xfId="0" applyNumberFormat="1" applyFont="1" applyFill="1" applyBorder="1" applyAlignment="1">
      <alignment vertical="top" wrapText="1"/>
    </xf>
    <xf numFmtId="2" fontId="25" fillId="0" borderId="9" xfId="0" applyNumberFormat="1" applyFont="1" applyFill="1" applyBorder="1" applyAlignment="1">
      <alignment horizontal="left" vertical="top" wrapText="1"/>
    </xf>
    <xf numFmtId="4" fontId="25" fillId="0" borderId="0" xfId="0" applyNumberFormat="1" applyFont="1" applyFill="1" applyBorder="1" applyAlignment="1">
      <alignment vertical="top" wrapText="1"/>
    </xf>
    <xf numFmtId="2" fontId="1" fillId="0" borderId="23" xfId="0" applyNumberFormat="1" applyFont="1" applyBorder="1" applyAlignment="1">
      <alignment horizontal="left"/>
    </xf>
    <xf numFmtId="2" fontId="25" fillId="0" borderId="0" xfId="0" applyNumberFormat="1" applyFont="1" applyAlignment="1"/>
    <xf numFmtId="0" fontId="1" fillId="0" borderId="7" xfId="0" applyFont="1" applyBorder="1" applyAlignment="1">
      <alignment horizontal="left" wrapText="1"/>
    </xf>
    <xf numFmtId="2" fontId="1" fillId="0" borderId="7" xfId="0" applyNumberFormat="1" applyFont="1" applyBorder="1" applyAlignment="1">
      <alignment horizontal="left" wrapText="1"/>
    </xf>
    <xf numFmtId="0" fontId="1" fillId="0" borderId="13" xfId="0" applyFont="1" applyBorder="1" applyAlignment="1">
      <alignment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2" fontId="1" fillId="0" borderId="9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/>
    </xf>
    <xf numFmtId="3" fontId="1" fillId="0" borderId="18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left" vertical="center"/>
    </xf>
    <xf numFmtId="0" fontId="35" fillId="0" borderId="4" xfId="0" applyNumberFormat="1" applyFont="1" applyBorder="1" applyAlignment="1">
      <alignment horizontal="left" vertical="center"/>
    </xf>
    <xf numFmtId="2" fontId="35" fillId="0" borderId="9" xfId="0" applyNumberFormat="1" applyFont="1" applyBorder="1" applyAlignment="1">
      <alignment horizontal="left" vertical="center"/>
    </xf>
    <xf numFmtId="2" fontId="35" fillId="0" borderId="18" xfId="0" applyNumberFormat="1" applyFont="1" applyBorder="1" applyAlignment="1">
      <alignment horizontal="left" vertical="center"/>
    </xf>
    <xf numFmtId="4" fontId="35" fillId="0" borderId="18" xfId="0" applyNumberFormat="1" applyFont="1" applyBorder="1" applyAlignment="1">
      <alignment horizontal="left" vertical="center"/>
    </xf>
    <xf numFmtId="0" fontId="1" fillId="0" borderId="4" xfId="0" applyNumberFormat="1" applyFont="1" applyFill="1" applyBorder="1" applyAlignment="1">
      <alignment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vertical="center" wrapText="1"/>
    </xf>
    <xf numFmtId="0" fontId="35" fillId="0" borderId="2" xfId="0" applyFont="1" applyBorder="1" applyAlignment="1">
      <alignment horizontal="left" vertical="center" wrapText="1"/>
    </xf>
    <xf numFmtId="3" fontId="23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25" fillId="0" borderId="31" xfId="0" applyNumberFormat="1" applyFont="1" applyFill="1" applyBorder="1" applyAlignment="1">
      <alignment horizontal="left" vertical="center" wrapText="1"/>
    </xf>
    <xf numFmtId="2" fontId="23" fillId="0" borderId="12" xfId="0" applyNumberFormat="1" applyFont="1" applyBorder="1" applyAlignment="1">
      <alignment horizontal="left" vertical="center" wrapText="1"/>
    </xf>
    <xf numFmtId="2" fontId="23" fillId="0" borderId="25" xfId="0" applyNumberFormat="1" applyFont="1" applyBorder="1" applyAlignment="1">
      <alignment horizontal="left" vertical="center" wrapText="1"/>
    </xf>
    <xf numFmtId="0" fontId="23" fillId="0" borderId="25" xfId="0" applyNumberFormat="1" applyFont="1" applyBorder="1" applyAlignment="1">
      <alignment horizontal="left" vertical="center" wrapText="1"/>
    </xf>
    <xf numFmtId="0" fontId="23" fillId="0" borderId="26" xfId="0" applyNumberFormat="1" applyFont="1" applyBorder="1" applyAlignment="1">
      <alignment horizontal="left" vertical="center" wrapText="1"/>
    </xf>
    <xf numFmtId="2" fontId="23" fillId="0" borderId="32" xfId="0" applyNumberFormat="1" applyFont="1" applyFill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23" fillId="0" borderId="25" xfId="0" applyNumberFormat="1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4" xfId="0" applyNumberFormat="1" applyFont="1" applyFill="1" applyBorder="1" applyAlignment="1">
      <alignment vertical="center" wrapText="1"/>
    </xf>
    <xf numFmtId="2" fontId="23" fillId="0" borderId="18" xfId="0" applyNumberFormat="1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 wrapText="1"/>
    </xf>
    <xf numFmtId="2" fontId="1" fillId="0" borderId="94" xfId="0" applyNumberFormat="1" applyFont="1" applyFill="1" applyBorder="1" applyAlignment="1">
      <alignment horizontal="left" vertical="center" wrapText="1"/>
    </xf>
    <xf numFmtId="2" fontId="1" fillId="0" borderId="91" xfId="0" applyNumberFormat="1" applyFont="1" applyFill="1" applyBorder="1" applyAlignment="1">
      <alignment horizontal="left" vertical="center" wrapText="1"/>
    </xf>
    <xf numFmtId="2" fontId="3" fillId="0" borderId="91" xfId="0" applyNumberFormat="1" applyFont="1" applyFill="1" applyBorder="1" applyAlignment="1">
      <alignment horizontal="left" vertical="center" wrapText="1"/>
    </xf>
    <xf numFmtId="2" fontId="23" fillId="0" borderId="94" xfId="0" applyNumberFormat="1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4" fontId="25" fillId="0" borderId="18" xfId="0" applyNumberFormat="1" applyFont="1" applyBorder="1" applyAlignment="1">
      <alignment horizontal="left" vertical="center"/>
    </xf>
    <xf numFmtId="2" fontId="25" fillId="0" borderId="2" xfId="0" applyNumberFormat="1" applyFont="1" applyFill="1" applyBorder="1" applyAlignment="1">
      <alignment horizontal="left" vertical="center" wrapText="1"/>
    </xf>
    <xf numFmtId="0" fontId="25" fillId="0" borderId="22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2" fontId="25" fillId="0" borderId="31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wrapText="1"/>
    </xf>
    <xf numFmtId="2" fontId="25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25" fillId="0" borderId="31" xfId="0" applyNumberFormat="1" applyFont="1" applyFill="1" applyBorder="1" applyAlignment="1">
      <alignment horizontal="left" vertical="center" wrapText="1"/>
    </xf>
    <xf numFmtId="2" fontId="25" fillId="0" borderId="30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25" fillId="0" borderId="26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2" fontId="25" fillId="0" borderId="14" xfId="0" applyNumberFormat="1" applyFont="1" applyBorder="1" applyAlignment="1">
      <alignment horizontal="left" vertical="center" wrapText="1"/>
    </xf>
    <xf numFmtId="0" fontId="25" fillId="0" borderId="25" xfId="0" applyNumberFormat="1" applyFont="1" applyBorder="1" applyAlignment="1">
      <alignment horizontal="left" vertical="center" wrapText="1"/>
    </xf>
    <xf numFmtId="0" fontId="25" fillId="0" borderId="4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2" fontId="1" fillId="0" borderId="9" xfId="0" applyNumberFormat="1" applyFont="1" applyFill="1" applyBorder="1" applyAlignment="1">
      <alignment horizontal="left" vertical="center"/>
    </xf>
    <xf numFmtId="2" fontId="1" fillId="0" borderId="18" xfId="0" applyNumberFormat="1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left" vertical="center"/>
    </xf>
    <xf numFmtId="2" fontId="25" fillId="0" borderId="0" xfId="0" applyNumberFormat="1" applyFont="1"/>
    <xf numFmtId="2" fontId="25" fillId="0" borderId="0" xfId="0" applyNumberFormat="1" applyFont="1" applyAlignment="1">
      <alignment horizontal="left"/>
    </xf>
    <xf numFmtId="3" fontId="0" fillId="0" borderId="15" xfId="0" applyNumberFormat="1" applyBorder="1"/>
    <xf numFmtId="0" fontId="1" fillId="0" borderId="15" xfId="0" applyFont="1" applyBorder="1"/>
    <xf numFmtId="2" fontId="0" fillId="0" borderId="15" xfId="0" applyNumberFormat="1" applyBorder="1"/>
    <xf numFmtId="0" fontId="37" fillId="0" borderId="0" xfId="0" applyFont="1"/>
    <xf numFmtId="2" fontId="0" fillId="0" borderId="15" xfId="0" applyNumberFormat="1" applyBorder="1" applyAlignment="1">
      <alignment horizontal="left"/>
    </xf>
    <xf numFmtId="164" fontId="1" fillId="0" borderId="15" xfId="0" applyNumberFormat="1" applyFont="1" applyBorder="1"/>
    <xf numFmtId="2" fontId="1" fillId="0" borderId="15" xfId="0" applyNumberFormat="1" applyFont="1" applyBorder="1" applyAlignment="1">
      <alignment horizontal="left"/>
    </xf>
    <xf numFmtId="0" fontId="1" fillId="0" borderId="15" xfId="0" applyFont="1" applyFill="1" applyBorder="1"/>
    <xf numFmtId="2" fontId="1" fillId="0" borderId="15" xfId="0" applyNumberFormat="1" applyFont="1" applyFill="1" applyBorder="1" applyAlignment="1">
      <alignment horizontal="left"/>
    </xf>
    <xf numFmtId="164" fontId="25" fillId="0" borderId="0" xfId="0" applyNumberFormat="1" applyFont="1"/>
    <xf numFmtId="3" fontId="25" fillId="0" borderId="0" xfId="0" applyNumberFormat="1" applyFont="1"/>
    <xf numFmtId="0" fontId="20" fillId="5" borderId="90" xfId="0" applyNumberFormat="1" applyFont="1" applyFill="1" applyBorder="1" applyAlignment="1">
      <alignment horizontal="left"/>
    </xf>
    <xf numFmtId="4" fontId="20" fillId="5" borderId="18" xfId="0" applyNumberFormat="1" applyFont="1" applyFill="1" applyBorder="1" applyAlignment="1">
      <alignment horizontal="left"/>
    </xf>
    <xf numFmtId="0" fontId="20" fillId="5" borderId="4" xfId="0" applyFont="1" applyFill="1" applyBorder="1"/>
    <xf numFmtId="1" fontId="20" fillId="5" borderId="20" xfId="0" applyNumberFormat="1" applyFont="1" applyFill="1" applyBorder="1" applyAlignment="1">
      <alignment horizontal="left" vertical="center" wrapText="1"/>
    </xf>
    <xf numFmtId="164" fontId="20" fillId="5" borderId="4" xfId="0" applyNumberFormat="1" applyFont="1" applyFill="1" applyBorder="1"/>
    <xf numFmtId="3" fontId="0" fillId="0" borderId="15" xfId="0" applyNumberFormat="1" applyFill="1" applyBorder="1"/>
    <xf numFmtId="3" fontId="1" fillId="0" borderId="15" xfId="0" applyNumberFormat="1" applyFont="1" applyBorder="1" applyAlignment="1">
      <alignment horizontal="right"/>
    </xf>
    <xf numFmtId="0" fontId="25" fillId="0" borderId="0" xfId="0" applyFont="1" applyBorder="1"/>
    <xf numFmtId="4" fontId="25" fillId="0" borderId="0" xfId="0" applyNumberFormat="1" applyFont="1" applyBorder="1"/>
    <xf numFmtId="2" fontId="0" fillId="0" borderId="0" xfId="0" applyNumberFormat="1" applyFont="1" applyFill="1" applyBorder="1" applyAlignment="1">
      <alignment horizontal="left"/>
    </xf>
    <xf numFmtId="4" fontId="25" fillId="0" borderId="0" xfId="0" applyNumberFormat="1" applyFont="1" applyBorder="1" applyAlignment="1">
      <alignment horizontal="left"/>
    </xf>
    <xf numFmtId="4" fontId="25" fillId="0" borderId="0" xfId="0" applyNumberFormat="1" applyFont="1" applyFill="1" applyAlignment="1">
      <alignment horizontal="left"/>
    </xf>
    <xf numFmtId="4" fontId="0" fillId="0" borderId="0" xfId="0" applyNumberFormat="1" applyFill="1" applyBorder="1" applyAlignment="1">
      <alignment horizontal="left"/>
    </xf>
    <xf numFmtId="2" fontId="1" fillId="0" borderId="0" xfId="0" applyNumberFormat="1" applyFont="1" applyFill="1" applyAlignment="1">
      <alignment horizontal="right"/>
    </xf>
    <xf numFmtId="1" fontId="38" fillId="0" borderId="0" xfId="0" applyNumberFormat="1" applyFont="1" applyFill="1" applyAlignment="1">
      <alignment horizontal="left"/>
    </xf>
    <xf numFmtId="3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2" fillId="5" borderId="1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168" fontId="13" fillId="0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vertical="center"/>
    </xf>
    <xf numFmtId="0" fontId="3" fillId="5" borderId="95" xfId="0" applyFont="1" applyFill="1" applyBorder="1"/>
    <xf numFmtId="0" fontId="1" fillId="0" borderId="15" xfId="0" applyFont="1" applyBorder="1" applyAlignment="1">
      <alignment horizontal="left"/>
    </xf>
    <xf numFmtId="0" fontId="25" fillId="0" borderId="0" xfId="0" applyFont="1" applyAlignment="1">
      <alignment horizontal="left"/>
    </xf>
    <xf numFmtId="2" fontId="25" fillId="0" borderId="31" xfId="0" applyNumberFormat="1" applyFont="1" applyBorder="1" applyAlignment="1">
      <alignment horizontal="left" vertical="center" wrapText="1"/>
    </xf>
    <xf numFmtId="0" fontId="2" fillId="0" borderId="42" xfId="0" applyFont="1" applyBorder="1" applyAlignment="1">
      <alignment horizontal="right"/>
    </xf>
    <xf numFmtId="3" fontId="2" fillId="0" borderId="42" xfId="0" applyNumberFormat="1" applyFont="1" applyBorder="1" applyAlignment="1">
      <alignment horizontal="left"/>
    </xf>
    <xf numFmtId="3" fontId="0" fillId="0" borderId="42" xfId="0" applyNumberFormat="1" applyBorder="1" applyAlignment="1">
      <alignment horizontal="left"/>
    </xf>
    <xf numFmtId="0" fontId="0" fillId="0" borderId="42" xfId="0" applyBorder="1"/>
    <xf numFmtId="0" fontId="24" fillId="0" borderId="42" xfId="0" applyFont="1" applyBorder="1" applyAlignment="1">
      <alignment horizontal="left"/>
    </xf>
    <xf numFmtId="0" fontId="27" fillId="0" borderId="42" xfId="0" applyFont="1" applyBorder="1"/>
    <xf numFmtId="0" fontId="1" fillId="0" borderId="42" xfId="0" applyFont="1" applyBorder="1"/>
    <xf numFmtId="4" fontId="41" fillId="0" borderId="18" xfId="0" applyNumberFormat="1" applyFont="1" applyFill="1" applyBorder="1" applyAlignment="1">
      <alignment horizontal="left" vertical="center" wrapText="1"/>
    </xf>
    <xf numFmtId="2" fontId="41" fillId="0" borderId="9" xfId="0" applyNumberFormat="1" applyFont="1" applyBorder="1" applyAlignment="1">
      <alignment horizontal="left" vertical="center" wrapText="1"/>
    </xf>
    <xf numFmtId="2" fontId="41" fillId="0" borderId="18" xfId="0" applyNumberFormat="1" applyFont="1" applyFill="1" applyBorder="1" applyAlignment="1">
      <alignment horizontal="left" vertical="center"/>
    </xf>
    <xf numFmtId="0" fontId="41" fillId="0" borderId="0" xfId="0" applyNumberFormat="1" applyFont="1" applyFill="1" applyBorder="1" applyAlignment="1">
      <alignment horizontal="left" vertical="center"/>
    </xf>
    <xf numFmtId="2" fontId="41" fillId="0" borderId="9" xfId="0" applyNumberFormat="1" applyFont="1" applyFill="1" applyBorder="1" applyAlignment="1">
      <alignment horizontal="left" vertical="center"/>
    </xf>
    <xf numFmtId="2" fontId="32" fillId="0" borderId="18" xfId="0" applyNumberFormat="1" applyFont="1" applyBorder="1" applyAlignment="1">
      <alignment horizontal="left" vertical="center" wrapText="1"/>
    </xf>
    <xf numFmtId="1" fontId="41" fillId="0" borderId="4" xfId="0" applyNumberFormat="1" applyFont="1" applyFill="1" applyBorder="1" applyAlignment="1">
      <alignment vertical="center" wrapText="1"/>
    </xf>
    <xf numFmtId="3" fontId="41" fillId="0" borderId="22" xfId="0" applyNumberFormat="1" applyFont="1" applyFill="1" applyBorder="1" applyAlignment="1">
      <alignment horizontal="left" vertical="center" wrapText="1"/>
    </xf>
    <xf numFmtId="1" fontId="41" fillId="0" borderId="6" xfId="0" applyNumberFormat="1" applyFont="1" applyFill="1" applyBorder="1" applyAlignment="1">
      <alignment vertical="center" wrapText="1"/>
    </xf>
    <xf numFmtId="2" fontId="41" fillId="0" borderId="13" xfId="0" applyNumberFormat="1" applyFont="1" applyBorder="1" applyAlignment="1">
      <alignment horizontal="left" vertical="center" wrapText="1"/>
    </xf>
    <xf numFmtId="2" fontId="41" fillId="0" borderId="18" xfId="0" applyNumberFormat="1" applyFont="1" applyBorder="1" applyAlignment="1">
      <alignment horizontal="left" vertical="center" wrapText="1"/>
    </xf>
    <xf numFmtId="0" fontId="41" fillId="0" borderId="26" xfId="0" applyNumberFormat="1" applyFont="1" applyBorder="1" applyAlignment="1">
      <alignment horizontal="left" vertical="center" wrapText="1"/>
    </xf>
    <xf numFmtId="2" fontId="41" fillId="0" borderId="9" xfId="0" applyNumberFormat="1" applyFont="1" applyBorder="1" applyAlignment="1">
      <alignment horizontal="left" vertical="center"/>
    </xf>
    <xf numFmtId="2" fontId="41" fillId="0" borderId="18" xfId="0" applyNumberFormat="1" applyFont="1" applyBorder="1" applyAlignment="1">
      <alignment horizontal="left" vertical="center"/>
    </xf>
    <xf numFmtId="0" fontId="35" fillId="0" borderId="18" xfId="0" applyNumberFormat="1" applyFont="1" applyBorder="1" applyAlignment="1">
      <alignment horizontal="left" vertical="center" wrapText="1"/>
    </xf>
    <xf numFmtId="0" fontId="35" fillId="0" borderId="4" xfId="0" applyNumberFormat="1" applyFont="1" applyBorder="1" applyAlignment="1">
      <alignment horizontal="left" vertical="center" wrapText="1"/>
    </xf>
    <xf numFmtId="0" fontId="41" fillId="0" borderId="18" xfId="0" applyNumberFormat="1" applyFont="1" applyBorder="1" applyAlignment="1">
      <alignment horizontal="left" vertical="center" wrapText="1"/>
    </xf>
    <xf numFmtId="0" fontId="41" fillId="0" borderId="4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left" vertical="center"/>
    </xf>
    <xf numFmtId="2" fontId="26" fillId="0" borderId="9" xfId="0" applyNumberFormat="1" applyFont="1" applyFill="1" applyBorder="1" applyAlignment="1">
      <alignment horizontal="left" vertical="center"/>
    </xf>
    <xf numFmtId="2" fontId="26" fillId="0" borderId="18" xfId="0" applyNumberFormat="1" applyFont="1" applyFill="1" applyBorder="1" applyAlignment="1">
      <alignment horizontal="left" vertical="center"/>
    </xf>
    <xf numFmtId="0" fontId="41" fillId="0" borderId="25" xfId="0" applyNumberFormat="1" applyFont="1" applyBorder="1" applyAlignment="1">
      <alignment horizontal="left" vertical="center" wrapText="1"/>
    </xf>
    <xf numFmtId="2" fontId="41" fillId="0" borderId="12" xfId="0" applyNumberFormat="1" applyFont="1" applyBorder="1" applyAlignment="1">
      <alignment horizontal="left" vertical="center"/>
    </xf>
    <xf numFmtId="2" fontId="41" fillId="0" borderId="25" xfId="0" applyNumberFormat="1" applyFont="1" applyBorder="1" applyAlignment="1">
      <alignment horizontal="left" vertical="center"/>
    </xf>
    <xf numFmtId="0" fontId="35" fillId="0" borderId="22" xfId="0" applyNumberFormat="1" applyFont="1" applyBorder="1" applyAlignment="1">
      <alignment horizontal="left" vertical="center" wrapText="1"/>
    </xf>
    <xf numFmtId="0" fontId="35" fillId="0" borderId="6" xfId="0" applyNumberFormat="1" applyFont="1" applyBorder="1" applyAlignment="1">
      <alignment horizontal="left" vertical="center" wrapText="1"/>
    </xf>
    <xf numFmtId="2" fontId="35" fillId="0" borderId="13" xfId="0" applyNumberFormat="1" applyFont="1" applyBorder="1" applyAlignment="1">
      <alignment horizontal="left" vertical="center"/>
    </xf>
    <xf numFmtId="2" fontId="35" fillId="0" borderId="22" xfId="0" applyNumberFormat="1" applyFont="1" applyBorder="1" applyAlignment="1">
      <alignment horizontal="left" vertical="center"/>
    </xf>
    <xf numFmtId="0" fontId="41" fillId="0" borderId="18" xfId="0" applyNumberFormat="1" applyFont="1" applyFill="1" applyBorder="1" applyAlignment="1">
      <alignment horizontal="left" vertical="center" wrapText="1"/>
    </xf>
    <xf numFmtId="3" fontId="41" fillId="0" borderId="25" xfId="0" applyNumberFormat="1" applyFont="1" applyBorder="1" applyAlignment="1">
      <alignment horizontal="left" vertical="center"/>
    </xf>
    <xf numFmtId="0" fontId="41" fillId="0" borderId="26" xfId="0" applyNumberFormat="1" applyFont="1" applyBorder="1" applyAlignment="1">
      <alignment horizontal="left" vertical="center"/>
    </xf>
    <xf numFmtId="3" fontId="41" fillId="0" borderId="18" xfId="0" applyNumberFormat="1" applyFont="1" applyBorder="1" applyAlignment="1">
      <alignment horizontal="left" vertical="center"/>
    </xf>
    <xf numFmtId="0" fontId="41" fillId="0" borderId="4" xfId="0" applyNumberFormat="1" applyFont="1" applyBorder="1" applyAlignment="1">
      <alignment horizontal="left" vertical="center"/>
    </xf>
    <xf numFmtId="3" fontId="41" fillId="0" borderId="0" xfId="0" applyNumberFormat="1" applyFont="1" applyBorder="1" applyAlignment="1">
      <alignment horizontal="left" wrapText="1"/>
    </xf>
    <xf numFmtId="2" fontId="26" fillId="0" borderId="9" xfId="0" applyNumberFormat="1" applyFont="1" applyBorder="1" applyAlignment="1">
      <alignment horizontal="left" vertical="center" wrapText="1"/>
    </xf>
    <xf numFmtId="2" fontId="26" fillId="0" borderId="18" xfId="0" applyNumberFormat="1" applyFont="1" applyBorder="1" applyAlignment="1">
      <alignment horizontal="left" vertical="center" wrapText="1"/>
    </xf>
    <xf numFmtId="0" fontId="26" fillId="0" borderId="18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1" fontId="26" fillId="0" borderId="18" xfId="0" applyNumberFormat="1" applyFont="1" applyBorder="1" applyAlignment="1">
      <alignment horizontal="left" vertical="center" wrapText="1"/>
    </xf>
    <xf numFmtId="2" fontId="26" fillId="0" borderId="4" xfId="0" applyNumberFormat="1" applyFont="1" applyFill="1" applyBorder="1" applyAlignment="1">
      <alignment vertical="center" wrapText="1"/>
    </xf>
    <xf numFmtId="2" fontId="23" fillId="0" borderId="0" xfId="0" applyNumberFormat="1" applyFont="1" applyBorder="1" applyAlignment="1">
      <alignment horizontal="left" vertical="center" wrapText="1"/>
    </xf>
    <xf numFmtId="0" fontId="41" fillId="0" borderId="4" xfId="0" applyNumberFormat="1" applyFont="1" applyFill="1" applyBorder="1" applyAlignment="1">
      <alignment vertical="center" wrapText="1"/>
    </xf>
    <xf numFmtId="3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horizontal="left" vertical="center" wrapText="1"/>
    </xf>
    <xf numFmtId="0" fontId="26" fillId="0" borderId="25" xfId="0" applyNumberFormat="1" applyFont="1" applyBorder="1" applyAlignment="1">
      <alignment horizontal="left" vertical="center" wrapText="1"/>
    </xf>
    <xf numFmtId="0" fontId="26" fillId="0" borderId="26" xfId="0" applyNumberFormat="1" applyFont="1" applyBorder="1" applyAlignment="1">
      <alignment horizontal="left" vertical="center" wrapText="1"/>
    </xf>
    <xf numFmtId="2" fontId="26" fillId="0" borderId="12" xfId="0" applyNumberFormat="1" applyFont="1" applyBorder="1" applyAlignment="1">
      <alignment horizontal="left" vertical="center" wrapText="1"/>
    </xf>
    <xf numFmtId="2" fontId="26" fillId="0" borderId="25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3" fontId="41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26" fillId="0" borderId="4" xfId="0" applyNumberFormat="1" applyFont="1" applyBorder="1" applyAlignment="1">
      <alignment horizontal="left" vertical="center" wrapText="1"/>
    </xf>
    <xf numFmtId="0" fontId="26" fillId="0" borderId="25" xfId="0" applyNumberFormat="1" applyFont="1" applyFill="1" applyBorder="1" applyAlignment="1">
      <alignment horizontal="left" vertical="center" wrapText="1"/>
    </xf>
    <xf numFmtId="0" fontId="26" fillId="0" borderId="26" xfId="0" applyNumberFormat="1" applyFont="1" applyFill="1" applyBorder="1" applyAlignment="1">
      <alignment vertical="center" wrapText="1"/>
    </xf>
    <xf numFmtId="0" fontId="26" fillId="0" borderId="4" xfId="0" applyNumberFormat="1" applyFont="1" applyBorder="1" applyAlignment="1">
      <alignment horizontal="left" vertical="center"/>
    </xf>
    <xf numFmtId="3" fontId="26" fillId="0" borderId="25" xfId="0" applyNumberFormat="1" applyFont="1" applyBorder="1" applyAlignment="1">
      <alignment horizontal="left" vertical="center"/>
    </xf>
    <xf numFmtId="0" fontId="26" fillId="0" borderId="7" xfId="0" applyNumberFormat="1" applyFont="1" applyBorder="1" applyAlignment="1">
      <alignment horizontal="left" vertical="center"/>
    </xf>
    <xf numFmtId="2" fontId="26" fillId="0" borderId="12" xfId="0" applyNumberFormat="1" applyFont="1" applyBorder="1" applyAlignment="1">
      <alignment horizontal="left" vertical="center"/>
    </xf>
    <xf numFmtId="2" fontId="26" fillId="0" borderId="25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0" fontId="26" fillId="0" borderId="26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3" fontId="26" fillId="0" borderId="25" xfId="0" applyNumberFormat="1" applyFont="1" applyFill="1" applyBorder="1" applyAlignment="1">
      <alignment horizontal="left" vertical="center"/>
    </xf>
    <xf numFmtId="0" fontId="26" fillId="0" borderId="7" xfId="0" applyNumberFormat="1" applyFont="1" applyFill="1" applyBorder="1" applyAlignment="1">
      <alignment horizontal="left" vertical="center"/>
    </xf>
    <xf numFmtId="2" fontId="26" fillId="0" borderId="12" xfId="0" applyNumberFormat="1" applyFont="1" applyFill="1" applyBorder="1" applyAlignment="1">
      <alignment horizontal="left" vertical="center"/>
    </xf>
    <xf numFmtId="2" fontId="26" fillId="0" borderId="25" xfId="0" applyNumberFormat="1" applyFont="1" applyFill="1" applyBorder="1" applyAlignment="1">
      <alignment horizontal="left" vertical="center"/>
    </xf>
    <xf numFmtId="4" fontId="25" fillId="0" borderId="37" xfId="0" applyNumberFormat="1" applyFont="1" applyFill="1" applyBorder="1" applyAlignment="1">
      <alignment horizontal="left" vertical="top" wrapText="1"/>
    </xf>
    <xf numFmtId="4" fontId="25" fillId="0" borderId="18" xfId="0" applyNumberFormat="1" applyFont="1" applyFill="1" applyBorder="1" applyAlignment="1">
      <alignment horizontal="left" vertical="top" wrapText="1"/>
    </xf>
    <xf numFmtId="3" fontId="26" fillId="0" borderId="18" xfId="0" applyNumberFormat="1" applyFont="1" applyFill="1" applyBorder="1" applyAlignment="1">
      <alignment horizontal="left" vertical="center" wrapText="1"/>
    </xf>
    <xf numFmtId="2" fontId="41" fillId="0" borderId="12" xfId="0" applyNumberFormat="1" applyFont="1" applyBorder="1" applyAlignment="1">
      <alignment horizontal="left" vertical="center" wrapText="1"/>
    </xf>
    <xf numFmtId="2" fontId="41" fillId="0" borderId="25" xfId="0" applyNumberFormat="1" applyFont="1" applyBorder="1" applyAlignment="1">
      <alignment horizontal="left" vertical="center" wrapText="1"/>
    </xf>
    <xf numFmtId="0" fontId="32" fillId="0" borderId="0" xfId="0" applyFont="1"/>
    <xf numFmtId="2" fontId="23" fillId="0" borderId="9" xfId="0" applyNumberFormat="1" applyFont="1" applyFill="1" applyBorder="1" applyAlignment="1">
      <alignment horizontal="left" vertical="center" wrapText="1"/>
    </xf>
    <xf numFmtId="0" fontId="0" fillId="0" borderId="7" xfId="0" applyBorder="1"/>
    <xf numFmtId="1" fontId="35" fillId="0" borderId="0" xfId="0" applyNumberFormat="1" applyFont="1" applyBorder="1" applyAlignment="1">
      <alignment horizontal="left" wrapText="1"/>
    </xf>
    <xf numFmtId="3" fontId="35" fillId="0" borderId="0" xfId="0" applyNumberFormat="1" applyFont="1" applyAlignment="1">
      <alignment horizontal="left"/>
    </xf>
    <xf numFmtId="2" fontId="35" fillId="0" borderId="0" xfId="0" applyNumberFormat="1" applyFont="1" applyAlignment="1"/>
    <xf numFmtId="2" fontId="35" fillId="0" borderId="0" xfId="0" applyNumberFormat="1" applyFont="1" applyAlignment="1">
      <alignment horizontal="left"/>
    </xf>
    <xf numFmtId="0" fontId="35" fillId="0" borderId="0" xfId="0" applyFont="1"/>
    <xf numFmtId="0" fontId="35" fillId="0" borderId="0" xfId="0" applyFont="1" applyAlignment="1"/>
    <xf numFmtId="2" fontId="41" fillId="0" borderId="29" xfId="0" applyNumberFormat="1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2" fontId="42" fillId="0" borderId="0" xfId="0" applyNumberFormat="1" applyFont="1" applyBorder="1" applyAlignment="1">
      <alignment horizontal="left" wrapText="1"/>
    </xf>
    <xf numFmtId="2" fontId="35" fillId="0" borderId="0" xfId="0" applyNumberFormat="1" applyFont="1" applyBorder="1" applyAlignment="1">
      <alignment horizontal="left" wrapText="1"/>
    </xf>
    <xf numFmtId="2" fontId="42" fillId="0" borderId="18" xfId="0" applyNumberFormat="1" applyFont="1" applyBorder="1" applyAlignment="1">
      <alignment horizontal="left" vertical="center" wrapText="1"/>
    </xf>
    <xf numFmtId="0" fontId="42" fillId="0" borderId="20" xfId="0" applyNumberFormat="1" applyFont="1" applyBorder="1" applyAlignment="1">
      <alignment horizontal="left" vertical="center" wrapText="1"/>
    </xf>
    <xf numFmtId="2" fontId="42" fillId="0" borderId="9" xfId="0" applyNumberFormat="1" applyFont="1" applyBorder="1" applyAlignment="1">
      <alignment horizontal="left" vertical="center"/>
    </xf>
    <xf numFmtId="2" fontId="42" fillId="0" borderId="18" xfId="0" applyNumberFormat="1" applyFont="1" applyBorder="1" applyAlignment="1">
      <alignment horizontal="left" vertical="center"/>
    </xf>
    <xf numFmtId="2" fontId="42" fillId="0" borderId="0" xfId="0" applyNumberFormat="1" applyFont="1" applyBorder="1" applyAlignment="1">
      <alignment horizontal="left"/>
    </xf>
    <xf numFmtId="2" fontId="4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9" xfId="0" applyBorder="1"/>
    <xf numFmtId="1" fontId="26" fillId="0" borderId="26" xfId="0" applyNumberFormat="1" applyFont="1" applyFill="1" applyBorder="1" applyAlignment="1">
      <alignment vertical="center" wrapText="1"/>
    </xf>
    <xf numFmtId="0" fontId="0" fillId="0" borderId="18" xfId="0" applyBorder="1"/>
    <xf numFmtId="0" fontId="0" fillId="0" borderId="11" xfId="0" applyBorder="1"/>
    <xf numFmtId="14" fontId="1" fillId="0" borderId="0" xfId="0" applyNumberFormat="1" applyFont="1" applyFill="1" applyBorder="1" applyAlignment="1"/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Fill="1" applyBorder="1" applyAlignment="1"/>
    <xf numFmtId="4" fontId="25" fillId="0" borderId="0" xfId="0" applyNumberFormat="1" applyFont="1" applyAlignment="1">
      <alignment horizontal="left"/>
    </xf>
    <xf numFmtId="3" fontId="1" fillId="0" borderId="42" xfId="0" applyNumberFormat="1" applyFont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26" xfId="0" applyNumberFormat="1" applyFont="1" applyFill="1" applyBorder="1" applyAlignment="1">
      <alignment horizontal="left" vertical="center" wrapText="1"/>
    </xf>
    <xf numFmtId="0" fontId="41" fillId="0" borderId="4" xfId="0" applyNumberFormat="1" applyFont="1" applyFill="1" applyBorder="1" applyAlignment="1">
      <alignment horizontal="left" vertical="center" wrapText="1"/>
    </xf>
    <xf numFmtId="3" fontId="35" fillId="0" borderId="18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 vertical="center"/>
    </xf>
    <xf numFmtId="2" fontId="35" fillId="0" borderId="9" xfId="0" applyNumberFormat="1" applyFont="1" applyFill="1" applyBorder="1" applyAlignment="1">
      <alignment horizontal="left" vertical="center"/>
    </xf>
    <xf numFmtId="2" fontId="35" fillId="0" borderId="18" xfId="0" applyNumberFormat="1" applyFont="1" applyFill="1" applyBorder="1" applyAlignment="1">
      <alignment horizontal="left" vertical="center"/>
    </xf>
    <xf numFmtId="0" fontId="36" fillId="0" borderId="18" xfId="0" applyNumberFormat="1" applyFont="1" applyBorder="1" applyAlignment="1">
      <alignment horizontal="left" vertical="center" wrapText="1"/>
    </xf>
    <xf numFmtId="0" fontId="36" fillId="0" borderId="4" xfId="0" applyNumberFormat="1" applyFont="1" applyBorder="1" applyAlignment="1">
      <alignment horizontal="left" vertical="center" wrapText="1"/>
    </xf>
    <xf numFmtId="0" fontId="26" fillId="0" borderId="26" xfId="0" applyNumberFormat="1" applyFont="1" applyFill="1" applyBorder="1" applyAlignment="1">
      <alignment horizontal="left" vertical="center"/>
    </xf>
    <xf numFmtId="4" fontId="26" fillId="0" borderId="18" xfId="0" applyNumberFormat="1" applyFont="1" applyFill="1" applyBorder="1" applyAlignment="1">
      <alignment horizontal="left" vertical="center"/>
    </xf>
    <xf numFmtId="2" fontId="36" fillId="0" borderId="25" xfId="0" applyNumberFormat="1" applyFont="1" applyFill="1" applyBorder="1" applyAlignment="1">
      <alignment horizontal="left" vertical="center" wrapText="1"/>
    </xf>
    <xf numFmtId="0" fontId="36" fillId="0" borderId="26" xfId="0" applyNumberFormat="1" applyFont="1" applyFill="1" applyBorder="1" applyAlignment="1">
      <alignment vertical="center" wrapText="1"/>
    </xf>
    <xf numFmtId="2" fontId="36" fillId="0" borderId="12" xfId="0" applyNumberFormat="1" applyFont="1" applyBorder="1" applyAlignment="1">
      <alignment horizontal="left" vertical="center" wrapText="1"/>
    </xf>
    <xf numFmtId="2" fontId="35" fillId="0" borderId="0" xfId="0" applyNumberFormat="1" applyFont="1" applyBorder="1" applyAlignment="1">
      <alignment horizontal="left"/>
    </xf>
    <xf numFmtId="2" fontId="36" fillId="0" borderId="0" xfId="0" applyNumberFormat="1" applyFont="1" applyBorder="1" applyAlignment="1">
      <alignment horizontal="left"/>
    </xf>
    <xf numFmtId="2" fontId="36" fillId="0" borderId="0" xfId="0" applyNumberFormat="1" applyFont="1" applyAlignment="1">
      <alignment horizontal="left"/>
    </xf>
    <xf numFmtId="2" fontId="32" fillId="0" borderId="0" xfId="0" applyNumberFormat="1" applyFont="1" applyAlignment="1">
      <alignment horizontal="left"/>
    </xf>
    <xf numFmtId="1" fontId="36" fillId="0" borderId="0" xfId="0" applyNumberFormat="1" applyFont="1" applyBorder="1" applyAlignment="1">
      <alignment horizontal="left" wrapText="1"/>
    </xf>
    <xf numFmtId="2" fontId="30" fillId="0" borderId="0" xfId="0" applyNumberFormat="1" applyFont="1" applyAlignment="1">
      <alignment horizontal="left"/>
    </xf>
    <xf numFmtId="0" fontId="26" fillId="0" borderId="4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/>
    <xf numFmtId="16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6" fillId="0" borderId="4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4" fontId="26" fillId="0" borderId="25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3" fontId="26" fillId="0" borderId="25" xfId="0" applyNumberFormat="1" applyFont="1" applyFill="1" applyBorder="1" applyAlignment="1">
      <alignment horizontal="left" vertical="center" wrapText="1"/>
    </xf>
    <xf numFmtId="0" fontId="26" fillId="0" borderId="18" xfId="0" applyNumberFormat="1" applyFont="1" applyFill="1" applyBorder="1" applyAlignment="1">
      <alignment horizontal="left" vertical="center"/>
    </xf>
    <xf numFmtId="3" fontId="36" fillId="0" borderId="18" xfId="0" applyNumberFormat="1" applyFont="1" applyBorder="1" applyAlignment="1">
      <alignment horizontal="left" vertical="center"/>
    </xf>
    <xf numFmtId="0" fontId="36" fillId="0" borderId="4" xfId="0" applyNumberFormat="1" applyFont="1" applyBorder="1" applyAlignment="1">
      <alignment horizontal="left" vertical="center"/>
    </xf>
    <xf numFmtId="2" fontId="36" fillId="0" borderId="9" xfId="0" applyNumberFormat="1" applyFont="1" applyBorder="1" applyAlignment="1">
      <alignment horizontal="left" vertical="center"/>
    </xf>
    <xf numFmtId="2" fontId="36" fillId="0" borderId="18" xfId="0" applyNumberFormat="1" applyFont="1" applyBorder="1" applyAlignment="1">
      <alignment horizontal="left" vertical="center"/>
    </xf>
    <xf numFmtId="3" fontId="26" fillId="0" borderId="22" xfId="0" applyNumberFormat="1" applyFont="1" applyBorder="1" applyAlignment="1">
      <alignment horizontal="left" vertical="center" wrapText="1"/>
    </xf>
    <xf numFmtId="0" fontId="26" fillId="0" borderId="6" xfId="0" applyNumberFormat="1" applyFont="1" applyBorder="1" applyAlignment="1">
      <alignment horizontal="left" vertical="center" wrapText="1"/>
    </xf>
    <xf numFmtId="2" fontId="26" fillId="0" borderId="13" xfId="0" applyNumberFormat="1" applyFont="1" applyBorder="1" applyAlignment="1">
      <alignment horizontal="left" vertical="center"/>
    </xf>
    <xf numFmtId="2" fontId="26" fillId="0" borderId="22" xfId="0" applyNumberFormat="1" applyFont="1" applyBorder="1" applyAlignment="1">
      <alignment horizontal="left" vertical="center"/>
    </xf>
    <xf numFmtId="2" fontId="32" fillId="0" borderId="25" xfId="0" applyNumberFormat="1" applyFont="1" applyBorder="1" applyAlignment="1">
      <alignment horizontal="left" vertical="center" wrapText="1"/>
    </xf>
    <xf numFmtId="3" fontId="26" fillId="0" borderId="22" xfId="0" applyNumberFormat="1" applyFont="1" applyFill="1" applyBorder="1" applyAlignment="1">
      <alignment horizontal="left" vertical="center" wrapText="1"/>
    </xf>
    <xf numFmtId="2" fontId="36" fillId="0" borderId="18" xfId="0" applyNumberFormat="1" applyFont="1" applyBorder="1" applyAlignment="1">
      <alignment horizontal="left" vertical="center" wrapText="1"/>
    </xf>
    <xf numFmtId="0" fontId="26" fillId="0" borderId="22" xfId="0" applyNumberFormat="1" applyFont="1" applyBorder="1" applyAlignment="1">
      <alignment horizontal="left" vertical="center" wrapText="1"/>
    </xf>
    <xf numFmtId="2" fontId="26" fillId="0" borderId="22" xfId="0" applyNumberFormat="1" applyFont="1" applyBorder="1" applyAlignment="1">
      <alignment horizontal="left" vertical="center" wrapText="1"/>
    </xf>
    <xf numFmtId="3" fontId="36" fillId="0" borderId="25" xfId="0" applyNumberFormat="1" applyFont="1" applyBorder="1" applyAlignment="1">
      <alignment horizontal="left" vertical="center"/>
    </xf>
    <xf numFmtId="0" fontId="36" fillId="0" borderId="26" xfId="0" applyNumberFormat="1" applyFont="1" applyBorder="1" applyAlignment="1">
      <alignment horizontal="left" vertical="center"/>
    </xf>
    <xf numFmtId="2" fontId="36" fillId="0" borderId="12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left" vertical="center" wrapText="1"/>
    </xf>
    <xf numFmtId="0" fontId="26" fillId="0" borderId="25" xfId="0" applyNumberFormat="1" applyFont="1" applyFill="1" applyBorder="1" applyAlignment="1">
      <alignment horizontal="left" vertical="center"/>
    </xf>
    <xf numFmtId="2" fontId="33" fillId="0" borderId="0" xfId="0" applyNumberFormat="1" applyFont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3" fillId="0" borderId="23" xfId="0" applyNumberFormat="1" applyFont="1" applyFill="1" applyBorder="1"/>
    <xf numFmtId="3" fontId="33" fillId="0" borderId="0" xfId="0" applyNumberFormat="1" applyFont="1" applyAlignment="1">
      <alignment horizontal="left"/>
    </xf>
    <xf numFmtId="2" fontId="1" fillId="0" borderId="7" xfId="0" applyNumberFormat="1" applyFont="1" applyFill="1" applyBorder="1"/>
    <xf numFmtId="0" fontId="26" fillId="0" borderId="4" xfId="0" applyNumberFormat="1" applyFont="1" applyBorder="1" applyAlignment="1">
      <alignment horizontal="left" vertical="center" wrapText="1"/>
    </xf>
    <xf numFmtId="0" fontId="0" fillId="0" borderId="0" xfId="0" applyBorder="1" applyAlignment="1"/>
    <xf numFmtId="0" fontId="36" fillId="0" borderId="25" xfId="0" applyNumberFormat="1" applyFont="1" applyFill="1" applyBorder="1" applyAlignment="1">
      <alignment horizontal="left" vertical="center" wrapText="1"/>
    </xf>
    <xf numFmtId="0" fontId="36" fillId="0" borderId="22" xfId="0" applyNumberFormat="1" applyFont="1" applyBorder="1" applyAlignment="1">
      <alignment horizontal="left" vertical="center" wrapText="1"/>
    </xf>
    <xf numFmtId="3" fontId="26" fillId="0" borderId="0" xfId="0" applyNumberFormat="1" applyFont="1" applyAlignment="1">
      <alignment horizontal="right"/>
    </xf>
    <xf numFmtId="0" fontId="26" fillId="0" borderId="0" xfId="0" applyFont="1" applyAlignment="1"/>
    <xf numFmtId="0" fontId="26" fillId="0" borderId="0" xfId="0" applyFont="1" applyAlignment="1">
      <alignment horizontal="center"/>
    </xf>
    <xf numFmtId="165" fontId="26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26" fillId="0" borderId="0" xfId="0" applyFont="1" applyFill="1"/>
    <xf numFmtId="0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5" fillId="0" borderId="42" xfId="0" applyFont="1" applyBorder="1" applyAlignment="1">
      <alignment horizontal="left"/>
    </xf>
    <xf numFmtId="3" fontId="36" fillId="0" borderId="18" xfId="0" applyNumberFormat="1" applyFont="1" applyFill="1" applyBorder="1" applyAlignment="1">
      <alignment horizontal="left" vertical="center" wrapText="1"/>
    </xf>
    <xf numFmtId="0" fontId="36" fillId="0" borderId="4" xfId="0" applyNumberFormat="1" applyFont="1" applyFill="1" applyBorder="1" applyAlignment="1">
      <alignment vertical="center" wrapText="1"/>
    </xf>
    <xf numFmtId="0" fontId="20" fillId="5" borderId="20" xfId="0" applyNumberFormat="1" applyFont="1" applyFill="1" applyBorder="1" applyAlignment="1">
      <alignment horizontal="left" vertical="center" wrapText="1"/>
    </xf>
    <xf numFmtId="2" fontId="20" fillId="5" borderId="20" xfId="0" applyNumberFormat="1" applyFont="1" applyFill="1" applyBorder="1" applyAlignment="1">
      <alignment horizontal="left" vertical="center" wrapText="1"/>
    </xf>
    <xf numFmtId="0" fontId="36" fillId="0" borderId="6" xfId="0" applyNumberFormat="1" applyFont="1" applyBorder="1" applyAlignment="1">
      <alignment horizontal="left" vertical="center" wrapText="1"/>
    </xf>
    <xf numFmtId="2" fontId="36" fillId="0" borderId="13" xfId="0" applyNumberFormat="1" applyFont="1" applyBorder="1" applyAlignment="1">
      <alignment horizontal="left" vertical="center" wrapText="1"/>
    </xf>
    <xf numFmtId="2" fontId="36" fillId="0" borderId="22" xfId="0" applyNumberFormat="1" applyFont="1" applyBorder="1" applyAlignment="1">
      <alignment horizontal="left" vertical="center" wrapText="1"/>
    </xf>
    <xf numFmtId="3" fontId="36" fillId="0" borderId="25" xfId="0" applyNumberFormat="1" applyFont="1" applyFill="1" applyBorder="1" applyAlignment="1">
      <alignment horizontal="left" vertical="center"/>
    </xf>
    <xf numFmtId="0" fontId="36" fillId="0" borderId="26" xfId="0" applyNumberFormat="1" applyFont="1" applyFill="1" applyBorder="1" applyAlignment="1">
      <alignment horizontal="left" vertical="center"/>
    </xf>
    <xf numFmtId="2" fontId="36" fillId="0" borderId="12" xfId="0" applyNumberFormat="1" applyFont="1" applyFill="1" applyBorder="1" applyAlignment="1">
      <alignment horizontal="left" vertical="center"/>
    </xf>
    <xf numFmtId="0" fontId="25" fillId="0" borderId="0" xfId="0" applyFont="1" applyFill="1"/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left"/>
    </xf>
    <xf numFmtId="2" fontId="26" fillId="0" borderId="12" xfId="0" applyNumberFormat="1" applyFont="1" applyFill="1" applyBorder="1" applyAlignment="1">
      <alignment horizontal="left" vertical="center" wrapText="1"/>
    </xf>
    <xf numFmtId="2" fontId="26" fillId="0" borderId="9" xfId="0" applyNumberFormat="1" applyFont="1" applyFill="1" applyBorder="1" applyAlignment="1">
      <alignment horizontal="left" vertical="center" wrapText="1"/>
    </xf>
    <xf numFmtId="0" fontId="26" fillId="0" borderId="26" xfId="0" applyNumberFormat="1" applyFont="1" applyFill="1" applyBorder="1" applyAlignment="1">
      <alignment horizontal="left" vertical="center" wrapText="1"/>
    </xf>
    <xf numFmtId="0" fontId="26" fillId="0" borderId="4" xfId="0" applyNumberFormat="1" applyFont="1" applyFill="1" applyBorder="1" applyAlignment="1">
      <alignment horizontal="left" vertical="center" wrapText="1"/>
    </xf>
    <xf numFmtId="2" fontId="36" fillId="0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23" fillId="0" borderId="11" xfId="0" applyNumberFormat="1" applyFont="1" applyFill="1" applyBorder="1" applyAlignment="1">
      <alignment horizontal="left" vertical="center" wrapText="1"/>
    </xf>
    <xf numFmtId="2" fontId="23" fillId="0" borderId="4" xfId="0" applyNumberFormat="1" applyFont="1" applyFill="1" applyBorder="1" applyAlignment="1">
      <alignment horizontal="left" vertical="center" wrapText="1"/>
    </xf>
    <xf numFmtId="0" fontId="2" fillId="0" borderId="58" xfId="0" applyFont="1" applyBorder="1" applyAlignment="1">
      <alignment vertical="top" wrapText="1"/>
    </xf>
    <xf numFmtId="0" fontId="2" fillId="0" borderId="69" xfId="0" applyFont="1" applyBorder="1" applyAlignment="1">
      <alignment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2" fontId="1" fillId="0" borderId="8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2" fontId="23" fillId="0" borderId="8" xfId="0" applyNumberFormat="1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26" fillId="0" borderId="11" xfId="0" applyNumberFormat="1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/>
    </xf>
    <xf numFmtId="3" fontId="26" fillId="0" borderId="29" xfId="0" applyNumberFormat="1" applyFont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42" fillId="0" borderId="28" xfId="0" applyNumberFormat="1" applyFont="1" applyBorder="1" applyAlignment="1">
      <alignment horizontal="left" vertical="center" wrapText="1"/>
    </xf>
    <xf numFmtId="3" fontId="42" fillId="0" borderId="29" xfId="0" applyNumberFormat="1" applyFont="1" applyBorder="1" applyAlignment="1">
      <alignment horizontal="left" vertical="center" wrapText="1"/>
    </xf>
    <xf numFmtId="0" fontId="42" fillId="0" borderId="26" xfId="0" applyNumberFormat="1" applyFont="1" applyBorder="1" applyAlignment="1">
      <alignment horizontal="left" vertical="center" wrapText="1"/>
    </xf>
    <xf numFmtId="0" fontId="42" fillId="0" borderId="4" xfId="0" applyNumberFormat="1" applyFont="1" applyBorder="1" applyAlignment="1">
      <alignment horizontal="left" vertical="center" wrapText="1"/>
    </xf>
    <xf numFmtId="2" fontId="42" fillId="0" borderId="12" xfId="0" applyNumberFormat="1" applyFont="1" applyFill="1" applyBorder="1" applyAlignment="1">
      <alignment horizontal="left" vertical="center" wrapText="1"/>
    </xf>
    <xf numFmtId="2" fontId="42" fillId="0" borderId="9" xfId="0" applyNumberFormat="1" applyFont="1" applyFill="1" applyBorder="1" applyAlignment="1">
      <alignment horizontal="left" vertical="center" wrapText="1"/>
    </xf>
    <xf numFmtId="2" fontId="42" fillId="0" borderId="32" xfId="0" applyNumberFormat="1" applyFont="1" applyBorder="1" applyAlignment="1">
      <alignment horizontal="left" vertical="center" wrapText="1"/>
    </xf>
    <xf numFmtId="2" fontId="42" fillId="0" borderId="31" xfId="0" applyNumberFormat="1" applyFont="1" applyBorder="1" applyAlignment="1">
      <alignment horizontal="left" vertical="center" wrapText="1"/>
    </xf>
    <xf numFmtId="3" fontId="26" fillId="0" borderId="96" xfId="0" applyNumberFormat="1" applyFont="1" applyBorder="1" applyAlignment="1">
      <alignment horizontal="left" vertical="center" wrapText="1"/>
    </xf>
    <xf numFmtId="3" fontId="26" fillId="0" borderId="41" xfId="0" applyNumberFormat="1" applyFont="1" applyBorder="1" applyAlignment="1">
      <alignment horizontal="left" vertical="center" wrapText="1"/>
    </xf>
    <xf numFmtId="0" fontId="26" fillId="0" borderId="97" xfId="0" applyNumberFormat="1" applyFont="1" applyBorder="1" applyAlignment="1">
      <alignment horizontal="left" vertical="center" wrapText="1"/>
    </xf>
    <xf numFmtId="0" fontId="26" fillId="0" borderId="4" xfId="0" applyNumberFormat="1" applyFont="1" applyBorder="1" applyAlignment="1">
      <alignment horizontal="left" vertical="center" wrapText="1"/>
    </xf>
    <xf numFmtId="0" fontId="26" fillId="0" borderId="6" xfId="0" applyNumberFormat="1" applyFont="1" applyBorder="1" applyAlignment="1">
      <alignment horizontal="left" vertical="center" wrapText="1"/>
    </xf>
    <xf numFmtId="2" fontId="26" fillId="0" borderId="98" xfId="0" applyNumberFormat="1" applyFont="1" applyFill="1" applyBorder="1" applyAlignment="1">
      <alignment horizontal="left" vertical="center" wrapText="1"/>
    </xf>
    <xf numFmtId="2" fontId="26" fillId="0" borderId="9" xfId="0" applyNumberFormat="1" applyFont="1" applyFill="1" applyBorder="1" applyAlignment="1">
      <alignment horizontal="left" vertical="center" wrapText="1"/>
    </xf>
    <xf numFmtId="2" fontId="26" fillId="0" borderId="13" xfId="0" applyNumberFormat="1" applyFont="1" applyFill="1" applyBorder="1" applyAlignment="1">
      <alignment horizontal="left" vertical="center" wrapText="1"/>
    </xf>
    <xf numFmtId="2" fontId="26" fillId="0" borderId="99" xfId="0" applyNumberFormat="1" applyFont="1" applyBorder="1" applyAlignment="1">
      <alignment horizontal="left" vertical="center" wrapText="1"/>
    </xf>
    <xf numFmtId="2" fontId="26" fillId="0" borderId="31" xfId="0" applyNumberFormat="1" applyFont="1" applyBorder="1" applyAlignment="1">
      <alignment horizontal="left" vertical="center" wrapText="1"/>
    </xf>
    <xf numFmtId="2" fontId="26" fillId="0" borderId="30" xfId="0" applyNumberFormat="1" applyFont="1" applyBorder="1" applyAlignment="1">
      <alignment horizontal="left" vertical="center" wrapText="1"/>
    </xf>
    <xf numFmtId="0" fontId="42" fillId="0" borderId="6" xfId="0" applyNumberFormat="1" applyFont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1" fillId="0" borderId="51" xfId="0" applyNumberFormat="1" applyFont="1" applyBorder="1" applyAlignment="1">
      <alignment vertical="top" wrapText="1"/>
    </xf>
    <xf numFmtId="49" fontId="3" fillId="0" borderId="39" xfId="0" applyNumberFormat="1" applyFont="1" applyBorder="1" applyAlignment="1">
      <alignment vertical="top" wrapText="1"/>
    </xf>
    <xf numFmtId="49" fontId="3" fillId="0" borderId="52" xfId="0" applyNumberFormat="1" applyFont="1" applyBorder="1" applyAlignment="1"/>
    <xf numFmtId="1" fontId="34" fillId="0" borderId="25" xfId="0" applyNumberFormat="1" applyFont="1" applyBorder="1" applyAlignment="1">
      <alignment horizontal="left" vertical="center" wrapText="1"/>
    </xf>
    <xf numFmtId="1" fontId="34" fillId="0" borderId="18" xfId="0" applyNumberFormat="1" applyFont="1" applyBorder="1" applyAlignment="1">
      <alignment horizontal="left" vertical="center" wrapText="1"/>
    </xf>
    <xf numFmtId="1" fontId="34" fillId="0" borderId="22" xfId="0" applyNumberFormat="1" applyFont="1" applyBorder="1" applyAlignment="1">
      <alignment horizontal="left" vertical="center" wrapText="1"/>
    </xf>
    <xf numFmtId="3" fontId="36" fillId="0" borderId="28" xfId="0" applyNumberFormat="1" applyFont="1" applyBorder="1" applyAlignment="1">
      <alignment horizontal="left" vertical="center" wrapText="1"/>
    </xf>
    <xf numFmtId="3" fontId="36" fillId="0" borderId="29" xfId="0" applyNumberFormat="1" applyFont="1" applyBorder="1" applyAlignment="1">
      <alignment horizontal="left" vertical="center" wrapText="1"/>
    </xf>
    <xf numFmtId="3" fontId="36" fillId="0" borderId="41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36" fillId="0" borderId="4" xfId="0" applyNumberFormat="1" applyFont="1" applyBorder="1" applyAlignment="1">
      <alignment horizontal="left" vertical="center" wrapText="1"/>
    </xf>
    <xf numFmtId="0" fontId="36" fillId="0" borderId="6" xfId="0" applyNumberFormat="1" applyFont="1" applyBorder="1" applyAlignment="1">
      <alignment horizontal="left" vertical="center" wrapText="1"/>
    </xf>
    <xf numFmtId="2" fontId="36" fillId="0" borderId="12" xfId="0" applyNumberFormat="1" applyFont="1" applyFill="1" applyBorder="1" applyAlignment="1">
      <alignment horizontal="left" vertical="center" wrapText="1"/>
    </xf>
    <xf numFmtId="2" fontId="36" fillId="0" borderId="9" xfId="0" applyNumberFormat="1" applyFont="1" applyFill="1" applyBorder="1" applyAlignment="1">
      <alignment horizontal="left" vertical="center" wrapText="1"/>
    </xf>
    <xf numFmtId="2" fontId="36" fillId="0" borderId="13" xfId="0" applyNumberFormat="1" applyFont="1" applyFill="1" applyBorder="1" applyAlignment="1">
      <alignment horizontal="left" vertical="center" wrapText="1"/>
    </xf>
    <xf numFmtId="2" fontId="36" fillId="0" borderId="32" xfId="0" applyNumberFormat="1" applyFont="1" applyBorder="1" applyAlignment="1">
      <alignment horizontal="left" vertical="center" wrapText="1"/>
    </xf>
    <xf numFmtId="2" fontId="36" fillId="0" borderId="31" xfId="0" applyNumberFormat="1" applyFont="1" applyBorder="1" applyAlignment="1">
      <alignment horizontal="left" vertical="center" wrapText="1"/>
    </xf>
    <xf numFmtId="2" fontId="36" fillId="0" borderId="30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left" vertical="center" wrapText="1"/>
    </xf>
    <xf numFmtId="1" fontId="25" fillId="0" borderId="18" xfId="0" applyNumberFormat="1" applyFont="1" applyBorder="1" applyAlignment="1">
      <alignment horizontal="left" vertical="center" wrapText="1"/>
    </xf>
    <xf numFmtId="1" fontId="25" fillId="0" borderId="22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36" fillId="0" borderId="0" xfId="0" applyFont="1" applyAlignment="1">
      <alignment horizontal="left"/>
    </xf>
    <xf numFmtId="2" fontId="1" fillId="0" borderId="0" xfId="0" quotePrefix="1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2" fontId="42" fillId="0" borderId="0" xfId="0" applyNumberFormat="1" applyFont="1" applyAlignment="1">
      <alignment horizontal="left"/>
    </xf>
    <xf numFmtId="0" fontId="1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/>
    <xf numFmtId="4" fontId="2" fillId="6" borderId="44" xfId="0" applyNumberFormat="1" applyFont="1" applyFill="1" applyBorder="1" applyAlignment="1">
      <alignment horizontal="center"/>
    </xf>
    <xf numFmtId="4" fontId="2" fillId="6" borderId="85" xfId="0" applyNumberFormat="1" applyFont="1" applyFill="1" applyBorder="1" applyAlignment="1">
      <alignment horizontal="center"/>
    </xf>
    <xf numFmtId="0" fontId="2" fillId="0" borderId="75" xfId="0" applyFont="1" applyBorder="1" applyAlignment="1">
      <alignment vertical="top" wrapText="1"/>
    </xf>
    <xf numFmtId="0" fontId="2" fillId="0" borderId="76" xfId="0" applyFont="1" applyBorder="1" applyAlignment="1">
      <alignment vertical="top" wrapText="1"/>
    </xf>
    <xf numFmtId="2" fontId="2" fillId="6" borderId="89" xfId="0" applyNumberFormat="1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49" fontId="1" fillId="5" borderId="19" xfId="0" applyNumberFormat="1" applyFont="1" applyFill="1" applyBorder="1" applyAlignment="1">
      <alignment vertical="top"/>
    </xf>
    <xf numFmtId="49" fontId="0" fillId="5" borderId="2" xfId="0" applyNumberFormat="1" applyFill="1" applyBorder="1" applyAlignment="1">
      <alignment vertical="top"/>
    </xf>
    <xf numFmtId="4" fontId="2" fillId="6" borderId="42" xfId="0" applyNumberFormat="1" applyFont="1" applyFill="1" applyBorder="1" applyAlignment="1">
      <alignment horizontal="center"/>
    </xf>
    <xf numFmtId="2" fontId="2" fillId="6" borderId="87" xfId="0" applyNumberFormat="1" applyFont="1" applyFill="1" applyBorder="1" applyAlignment="1">
      <alignment horizontal="center" vertical="top" wrapText="1"/>
    </xf>
    <xf numFmtId="2" fontId="2" fillId="6" borderId="0" xfId="0" applyNumberFormat="1" applyFont="1" applyFill="1" applyBorder="1" applyAlignment="1">
      <alignment horizontal="center" vertical="top" wrapText="1"/>
    </xf>
    <xf numFmtId="3" fontId="42" fillId="0" borderId="28" xfId="0" applyNumberFormat="1" applyFont="1" applyFill="1" applyBorder="1" applyAlignment="1">
      <alignment horizontal="left" vertical="center" wrapText="1"/>
    </xf>
    <xf numFmtId="3" fontId="42" fillId="0" borderId="29" xfId="0" applyNumberFormat="1" applyFont="1" applyFill="1" applyBorder="1" applyAlignment="1">
      <alignment horizontal="left" vertical="center" wrapText="1"/>
    </xf>
    <xf numFmtId="3" fontId="42" fillId="0" borderId="41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23" xfId="0" applyNumberFormat="1" applyFont="1" applyBorder="1" applyAlignment="1">
      <alignment horizontal="left" vertical="center" wrapText="1"/>
    </xf>
    <xf numFmtId="1" fontId="23" fillId="0" borderId="7" xfId="0" applyNumberFormat="1" applyFont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left" vertical="center" wrapText="1"/>
    </xf>
    <xf numFmtId="1" fontId="23" fillId="0" borderId="23" xfId="0" applyNumberFormat="1" applyFont="1" applyBorder="1" applyAlignment="1">
      <alignment horizontal="left" vertical="center" wrapText="1"/>
    </xf>
    <xf numFmtId="2" fontId="42" fillId="0" borderId="13" xfId="0" applyNumberFormat="1" applyFont="1" applyFill="1" applyBorder="1" applyAlignment="1">
      <alignment horizontal="left" vertical="center" wrapText="1"/>
    </xf>
    <xf numFmtId="2" fontId="26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1" fillId="0" borderId="58" xfId="0" applyNumberFormat="1" applyFont="1" applyFill="1" applyBorder="1" applyAlignment="1">
      <alignment horizontal="left" vertical="center" wrapText="1"/>
    </xf>
    <xf numFmtId="2" fontId="1" fillId="0" borderId="59" xfId="0" applyNumberFormat="1" applyFont="1" applyFill="1" applyBorder="1" applyAlignment="1">
      <alignment horizontal="left" vertical="center" wrapText="1"/>
    </xf>
    <xf numFmtId="1" fontId="25" fillId="0" borderId="60" xfId="0" applyNumberFormat="1" applyFont="1" applyBorder="1" applyAlignment="1">
      <alignment horizontal="left" vertical="center" wrapText="1"/>
    </xf>
    <xf numFmtId="1" fontId="25" fillId="0" borderId="61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49" fontId="1" fillId="0" borderId="62" xfId="0" applyNumberFormat="1" applyFont="1" applyBorder="1" applyAlignment="1">
      <alignment vertical="top" wrapText="1"/>
    </xf>
    <xf numFmtId="1" fontId="42" fillId="0" borderId="26" xfId="0" applyNumberFormat="1" applyFont="1" applyBorder="1" applyAlignment="1">
      <alignment horizontal="left" vertical="center" wrapText="1"/>
    </xf>
    <xf numFmtId="1" fontId="42" fillId="0" borderId="4" xfId="0" applyNumberFormat="1" applyFont="1" applyBorder="1" applyAlignment="1">
      <alignment horizontal="left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left" vertical="center" wrapText="1"/>
    </xf>
    <xf numFmtId="1" fontId="25" fillId="0" borderId="18" xfId="0" applyNumberFormat="1" applyFont="1" applyFill="1" applyBorder="1" applyAlignment="1">
      <alignment horizontal="left" vertical="center" wrapText="1"/>
    </xf>
    <xf numFmtId="1" fontId="25" fillId="0" borderId="22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1" fillId="0" borderId="20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2" fontId="23" fillId="0" borderId="38" xfId="0" applyNumberFormat="1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2" fontId="42" fillId="0" borderId="56" xfId="0" applyNumberFormat="1" applyFont="1" applyBorder="1" applyAlignment="1">
      <alignment horizontal="left" vertical="center" wrapText="1"/>
    </xf>
    <xf numFmtId="2" fontId="1" fillId="0" borderId="55" xfId="0" applyNumberFormat="1" applyFont="1" applyBorder="1" applyAlignment="1">
      <alignment horizontal="left" vertical="center" wrapText="1"/>
    </xf>
    <xf numFmtId="2" fontId="1" fillId="0" borderId="56" xfId="0" applyNumberFormat="1" applyFont="1" applyBorder="1" applyAlignment="1">
      <alignment horizontal="left" vertical="center" wrapText="1"/>
    </xf>
    <xf numFmtId="2" fontId="1" fillId="0" borderId="3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8" fontId="13" fillId="4" borderId="15" xfId="0" applyNumberFormat="1" applyFont="1" applyFill="1" applyBorder="1" applyAlignment="1">
      <alignment horizontal="center" vertical="center"/>
    </xf>
    <xf numFmtId="168" fontId="13" fillId="4" borderId="79" xfId="0" applyNumberFormat="1" applyFont="1" applyFill="1" applyBorder="1" applyAlignment="1">
      <alignment horizontal="center" vertical="center"/>
    </xf>
    <xf numFmtId="168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2" fontId="1" fillId="0" borderId="6" xfId="0" applyNumberFormat="1" applyFont="1" applyFill="1" applyBorder="1" applyAlignment="1">
      <alignment horizontal="left" vertical="center" wrapText="1"/>
    </xf>
    <xf numFmtId="1" fontId="23" fillId="0" borderId="25" xfId="0" applyNumberFormat="1" applyFont="1" applyBorder="1" applyAlignment="1">
      <alignment horizontal="left" vertical="center" wrapText="1"/>
    </xf>
    <xf numFmtId="1" fontId="23" fillId="0" borderId="18" xfId="0" applyNumberFormat="1" applyFont="1" applyBorder="1" applyAlignment="1">
      <alignment horizontal="left" vertical="center" wrapText="1"/>
    </xf>
    <xf numFmtId="1" fontId="23" fillId="0" borderId="22" xfId="0" applyNumberFormat="1" applyFont="1" applyBorder="1" applyAlignment="1">
      <alignment horizontal="left" vertical="center" wrapText="1"/>
    </xf>
    <xf numFmtId="1" fontId="33" fillId="0" borderId="0" xfId="0" applyNumberFormat="1" applyFont="1" applyFill="1" applyAlignment="1">
      <alignment horizontal="left"/>
    </xf>
    <xf numFmtId="0" fontId="0" fillId="0" borderId="80" xfId="0" applyFill="1" applyBorder="1" applyAlignment="1"/>
    <xf numFmtId="0" fontId="0" fillId="0" borderId="80" xfId="0" applyBorder="1" applyAlignment="1"/>
    <xf numFmtId="0" fontId="0" fillId="0" borderId="81" xfId="0" applyBorder="1" applyAlignment="1"/>
    <xf numFmtId="0" fontId="2" fillId="2" borderId="65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82" xfId="0" applyFont="1" applyFill="1" applyBorder="1" applyAlignment="1">
      <alignment horizontal="center" wrapText="1"/>
    </xf>
    <xf numFmtId="0" fontId="2" fillId="0" borderId="70" xfId="0" applyFont="1" applyBorder="1" applyAlignment="1">
      <alignment vertical="top" wrapText="1"/>
    </xf>
    <xf numFmtId="0" fontId="2" fillId="0" borderId="71" xfId="0" applyFont="1" applyBorder="1" applyAlignment="1">
      <alignment vertical="top" wrapText="1"/>
    </xf>
    <xf numFmtId="0" fontId="0" fillId="0" borderId="48" xfId="0" applyBorder="1"/>
    <xf numFmtId="0" fontId="2" fillId="0" borderId="83" xfId="0" applyFont="1" applyBorder="1" applyAlignment="1">
      <alignment vertical="top" wrapText="1"/>
    </xf>
    <xf numFmtId="0" fontId="2" fillId="0" borderId="84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6" fillId="0" borderId="0" xfId="0" applyNumberFormat="1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2" fontId="42" fillId="0" borderId="32" xfId="0" applyNumberFormat="1" applyFont="1" applyFill="1" applyBorder="1" applyAlignment="1">
      <alignment horizontal="left" vertical="center" wrapText="1"/>
    </xf>
    <xf numFmtId="2" fontId="42" fillId="0" borderId="31" xfId="0" applyNumberFormat="1" applyFont="1" applyFill="1" applyBorder="1" applyAlignment="1">
      <alignment horizontal="left" vertical="center" wrapText="1"/>
    </xf>
    <xf numFmtId="2" fontId="42" fillId="0" borderId="30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2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0" fillId="0" borderId="72" xfId="0" applyBorder="1" applyAlignment="1"/>
    <xf numFmtId="0" fontId="0" fillId="0" borderId="73" xfId="0" applyBorder="1" applyAlignment="1"/>
    <xf numFmtId="0" fontId="0" fillId="0" borderId="77" xfId="0" applyBorder="1" applyAlignment="1"/>
    <xf numFmtId="0" fontId="0" fillId="0" borderId="38" xfId="0" applyBorder="1" applyAlignment="1"/>
    <xf numFmtId="0" fontId="0" fillId="0" borderId="42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78" xfId="0" applyBorder="1" applyAlignment="1"/>
    <xf numFmtId="0" fontId="0" fillId="0" borderId="79" xfId="0" applyBorder="1" applyAlignment="1"/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42" fillId="0" borderId="26" xfId="0" applyNumberFormat="1" applyFont="1" applyFill="1" applyBorder="1" applyAlignment="1">
      <alignment horizontal="left" vertical="center" wrapText="1"/>
    </xf>
    <xf numFmtId="0" fontId="42" fillId="0" borderId="4" xfId="0" applyNumberFormat="1" applyFont="1" applyFill="1" applyBorder="1" applyAlignment="1">
      <alignment horizontal="left" vertical="center" wrapText="1"/>
    </xf>
    <xf numFmtId="0" fontId="42" fillId="0" borderId="6" xfId="0" applyNumberFormat="1" applyFont="1" applyFill="1" applyBorder="1" applyAlignment="1">
      <alignment horizontal="left" vertical="center" wrapText="1"/>
    </xf>
    <xf numFmtId="0" fontId="2" fillId="2" borderId="77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0" fillId="0" borderId="36" xfId="0" applyBorder="1" applyAlignment="1">
      <alignment vertical="top"/>
    </xf>
    <xf numFmtId="0" fontId="0" fillId="0" borderId="63" xfId="0" applyBorder="1" applyAlignment="1">
      <alignment vertical="top"/>
    </xf>
    <xf numFmtId="0" fontId="3" fillId="0" borderId="36" xfId="0" applyFont="1" applyBorder="1" applyAlignment="1">
      <alignment vertical="top"/>
    </xf>
    <xf numFmtId="0" fontId="0" fillId="0" borderId="39" xfId="0" applyBorder="1" applyAlignment="1"/>
    <xf numFmtId="0" fontId="0" fillId="0" borderId="64" xfId="0" applyBorder="1" applyAlignment="1"/>
    <xf numFmtId="0" fontId="2" fillId="2" borderId="68" xfId="0" applyFont="1" applyFill="1" applyBorder="1" applyAlignment="1">
      <alignment horizontal="center"/>
    </xf>
    <xf numFmtId="0" fontId="2" fillId="0" borderId="36" xfId="0" applyFont="1" applyBorder="1" applyAlignment="1">
      <alignment vertical="top"/>
    </xf>
    <xf numFmtId="0" fontId="2" fillId="0" borderId="63" xfId="0" applyFont="1" applyBorder="1" applyAlignment="1">
      <alignment vertical="top"/>
    </xf>
    <xf numFmtId="0" fontId="2" fillId="0" borderId="37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0" fillId="0" borderId="48" xfId="0" applyBorder="1" applyAlignment="1">
      <alignment horizontal="left" vertical="top"/>
    </xf>
    <xf numFmtId="2" fontId="42" fillId="0" borderId="30" xfId="0" applyNumberFormat="1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3" fontId="1" fillId="0" borderId="92" xfId="0" applyNumberFormat="1" applyFont="1" applyBorder="1" applyAlignment="1">
      <alignment horizontal="left" vertical="center" wrapText="1"/>
    </xf>
    <xf numFmtId="3" fontId="1" fillId="0" borderId="93" xfId="0" applyNumberFormat="1" applyFont="1" applyBorder="1" applyAlignment="1">
      <alignment horizontal="left" vertical="center" wrapText="1"/>
    </xf>
    <xf numFmtId="4" fontId="42" fillId="0" borderId="28" xfId="0" applyNumberFormat="1" applyFont="1" applyBorder="1" applyAlignment="1">
      <alignment horizontal="left" vertical="center" wrapText="1"/>
    </xf>
    <xf numFmtId="4" fontId="42" fillId="0" borderId="29" xfId="0" applyNumberFormat="1" applyFont="1" applyBorder="1" applyAlignment="1">
      <alignment horizontal="left" vertical="center" wrapText="1"/>
    </xf>
    <xf numFmtId="4" fontId="42" fillId="0" borderId="28" xfId="0" applyNumberFormat="1" applyFont="1" applyFill="1" applyBorder="1" applyAlignment="1">
      <alignment horizontal="left" vertical="center" wrapText="1"/>
    </xf>
    <xf numFmtId="4" fontId="42" fillId="0" borderId="29" xfId="0" applyNumberFormat="1" applyFont="1" applyFill="1" applyBorder="1" applyAlignment="1">
      <alignment horizontal="left" vertical="center" wrapText="1"/>
    </xf>
    <xf numFmtId="4" fontId="42" fillId="0" borderId="41" xfId="0" applyNumberFormat="1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/>
    </xf>
    <xf numFmtId="0" fontId="26" fillId="0" borderId="26" xfId="0" applyNumberFormat="1" applyFont="1" applyFill="1" applyBorder="1" applyAlignment="1">
      <alignment horizontal="left" vertical="center" wrapText="1"/>
    </xf>
    <xf numFmtId="0" fontId="26" fillId="0" borderId="4" xfId="0" applyNumberFormat="1" applyFont="1" applyFill="1" applyBorder="1" applyAlignment="1">
      <alignment horizontal="left" vertical="center" wrapText="1"/>
    </xf>
    <xf numFmtId="2" fontId="26" fillId="0" borderId="32" xfId="0" applyNumberFormat="1" applyFont="1" applyFill="1" applyBorder="1" applyAlignment="1">
      <alignment horizontal="left" vertical="center" wrapText="1"/>
    </xf>
    <xf numFmtId="2" fontId="26" fillId="0" borderId="31" xfId="0" applyNumberFormat="1" applyFont="1" applyFill="1" applyBorder="1" applyAlignment="1">
      <alignment horizontal="left" vertical="center" wrapText="1"/>
    </xf>
    <xf numFmtId="1" fontId="1" fillId="0" borderId="42" xfId="0" applyNumberFormat="1" applyFont="1" applyBorder="1" applyAlignment="1">
      <alignment horizontal="left" vertical="center" wrapText="1"/>
    </xf>
    <xf numFmtId="0" fontId="2" fillId="0" borderId="38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49" fontId="1" fillId="0" borderId="39" xfId="0" applyNumberFormat="1" applyFont="1" applyBorder="1" applyAlignment="1">
      <alignment vertical="top" wrapText="1"/>
    </xf>
    <xf numFmtId="3" fontId="26" fillId="0" borderId="28" xfId="0" applyNumberFormat="1" applyFont="1" applyFill="1" applyBorder="1" applyAlignment="1">
      <alignment horizontal="left" vertical="center" wrapText="1"/>
    </xf>
    <xf numFmtId="3" fontId="26" fillId="0" borderId="29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3" fontId="42" fillId="0" borderId="41" xfId="0" applyNumberFormat="1" applyFont="1" applyBorder="1" applyAlignment="1">
      <alignment horizontal="left" vertical="center" wrapText="1"/>
    </xf>
    <xf numFmtId="49" fontId="1" fillId="0" borderId="51" xfId="0" applyNumberFormat="1" applyFont="1" applyBorder="1" applyAlignment="1">
      <alignment horizontal="left" vertical="top" wrapText="1"/>
    </xf>
    <xf numFmtId="49" fontId="3" fillId="0" borderId="39" xfId="0" applyNumberFormat="1" applyFont="1" applyBorder="1" applyAlignment="1">
      <alignment horizontal="left" vertical="top" wrapText="1"/>
    </xf>
    <xf numFmtId="2" fontId="25" fillId="0" borderId="12" xfId="0" applyNumberFormat="1" applyFont="1" applyFill="1" applyBorder="1" applyAlignment="1">
      <alignment horizontal="left" vertical="center" wrapText="1"/>
    </xf>
    <xf numFmtId="2" fontId="25" fillId="0" borderId="9" xfId="0" applyNumberFormat="1" applyFont="1" applyFill="1" applyBorder="1" applyAlignment="1">
      <alignment horizontal="left" vertical="center" wrapText="1"/>
    </xf>
    <xf numFmtId="2" fontId="25" fillId="0" borderId="13" xfId="0" applyNumberFormat="1" applyFont="1" applyFill="1" applyBorder="1" applyAlignment="1">
      <alignment horizontal="left" vertical="center" wrapText="1"/>
    </xf>
    <xf numFmtId="2" fontId="25" fillId="0" borderId="32" xfId="0" applyNumberFormat="1" applyFont="1" applyBorder="1" applyAlignment="1">
      <alignment horizontal="left" vertical="center" wrapText="1"/>
    </xf>
    <xf numFmtId="2" fontId="25" fillId="0" borderId="31" xfId="0" applyNumberFormat="1" applyFont="1" applyBorder="1" applyAlignment="1">
      <alignment horizontal="left" vertical="center" wrapText="1"/>
    </xf>
    <xf numFmtId="2" fontId="25" fillId="0" borderId="30" xfId="0" applyNumberFormat="1" applyFont="1" applyBorder="1" applyAlignment="1">
      <alignment horizontal="left" vertical="center" wrapText="1"/>
    </xf>
    <xf numFmtId="3" fontId="25" fillId="0" borderId="28" xfId="0" applyNumberFormat="1" applyFont="1" applyBorder="1" applyAlignment="1">
      <alignment horizontal="left" vertical="center" wrapText="1"/>
    </xf>
    <xf numFmtId="3" fontId="25" fillId="0" borderId="29" xfId="0" applyNumberFormat="1" applyFont="1" applyBorder="1" applyAlignment="1">
      <alignment horizontal="left" vertical="center" wrapText="1"/>
    </xf>
    <xf numFmtId="3" fontId="25" fillId="0" borderId="41" xfId="0" applyNumberFormat="1" applyFont="1" applyBorder="1" applyAlignment="1">
      <alignment horizontal="left" vertical="center" wrapText="1"/>
    </xf>
    <xf numFmtId="0" fontId="25" fillId="0" borderId="26" xfId="0" applyNumberFormat="1" applyFont="1" applyBorder="1" applyAlignment="1">
      <alignment horizontal="left" vertical="center" wrapText="1"/>
    </xf>
    <xf numFmtId="0" fontId="25" fillId="0" borderId="4" xfId="0" applyNumberFormat="1" applyFont="1" applyBorder="1" applyAlignment="1">
      <alignment horizontal="left" vertical="center" wrapText="1"/>
    </xf>
    <xf numFmtId="0" fontId="25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2" fontId="20" fillId="5" borderId="33" xfId="0" applyNumberFormat="1" applyFont="1" applyFill="1" applyBorder="1" applyAlignment="1">
      <alignment horizontal="left" vertical="center" wrapText="1"/>
    </xf>
    <xf numFmtId="0" fontId="20" fillId="5" borderId="9" xfId="0" applyFont="1" applyFill="1" applyBorder="1"/>
    <xf numFmtId="2" fontId="2" fillId="5" borderId="33" xfId="0" applyNumberFormat="1" applyFont="1" applyFill="1" applyBorder="1" applyAlignment="1">
      <alignment horizontal="left" vertical="center" wrapText="1"/>
    </xf>
    <xf numFmtId="2" fontId="2" fillId="5" borderId="18" xfId="0" applyNumberFormat="1" applyFont="1" applyFill="1" applyBorder="1"/>
    <xf numFmtId="0" fontId="2" fillId="5" borderId="9" xfId="0" applyFont="1" applyFill="1" applyBorder="1"/>
    <xf numFmtId="0" fontId="2" fillId="5" borderId="18" xfId="0" applyFont="1" applyFill="1" applyBorder="1"/>
    <xf numFmtId="168" fontId="13" fillId="4" borderId="86" xfId="0" applyNumberFormat="1" applyFont="1" applyFill="1" applyBorder="1" applyAlignment="1">
      <alignment vertical="center"/>
    </xf>
    <xf numFmtId="168" fontId="13" fillId="4" borderId="15" xfId="0" applyNumberFormat="1" applyFont="1" applyFill="1" applyBorder="1" applyAlignment="1">
      <alignment vertical="center"/>
    </xf>
    <xf numFmtId="168" fontId="13" fillId="4" borderId="16" xfId="0" applyNumberFormat="1" applyFont="1" applyFill="1" applyBorder="1" applyAlignment="1">
      <alignment vertical="center"/>
    </xf>
    <xf numFmtId="168" fontId="13" fillId="4" borderId="87" xfId="0" applyNumberFormat="1" applyFont="1" applyFill="1" applyBorder="1" applyAlignment="1">
      <alignment vertical="center"/>
    </xf>
    <xf numFmtId="168" fontId="13" fillId="4" borderId="79" xfId="0" applyNumberFormat="1" applyFont="1" applyFill="1" applyBorder="1" applyAlignment="1">
      <alignment vertical="center"/>
    </xf>
    <xf numFmtId="168" fontId="13" fillId="4" borderId="88" xfId="0" applyNumberFormat="1" applyFont="1" applyFill="1" applyBorder="1" applyAlignment="1">
      <alignment vertical="center"/>
    </xf>
    <xf numFmtId="2" fontId="2" fillId="6" borderId="45" xfId="0" applyNumberFormat="1" applyFont="1" applyFill="1" applyBorder="1" applyAlignment="1">
      <alignment horizontal="center" vertical="top" wrapText="1"/>
    </xf>
    <xf numFmtId="2" fontId="2" fillId="6" borderId="79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36" fillId="0" borderId="26" xfId="0" applyNumberFormat="1" applyFont="1" applyFill="1" applyBorder="1" applyAlignment="1">
      <alignment horizontal="left" vertical="center" wrapText="1"/>
    </xf>
    <xf numFmtId="3" fontId="1" fillId="0" borderId="28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32" xfId="0" applyNumberFormat="1" applyFont="1" applyFill="1" applyBorder="1" applyAlignment="1">
      <alignment horizontal="left" vertical="center" wrapText="1"/>
    </xf>
    <xf numFmtId="3" fontId="1" fillId="0" borderId="29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left" vertical="center" wrapText="1"/>
    </xf>
    <xf numFmtId="3" fontId="1" fillId="0" borderId="41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2" fontId="1" fillId="0" borderId="30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2" fontId="41" fillId="0" borderId="9" xfId="0" applyNumberFormat="1" applyFont="1" applyFill="1" applyBorder="1" applyAlignment="1">
      <alignment horizontal="left" vertical="center" wrapText="1"/>
    </xf>
    <xf numFmtId="2" fontId="41" fillId="0" borderId="18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/>
    </xf>
    <xf numFmtId="0" fontId="41" fillId="0" borderId="25" xfId="0" applyNumberFormat="1" applyFont="1" applyFill="1" applyBorder="1" applyAlignment="1">
      <alignment horizontal="left" vertical="center" wrapText="1"/>
    </xf>
    <xf numFmtId="0" fontId="41" fillId="0" borderId="26" xfId="0" applyNumberFormat="1" applyFont="1" applyFill="1" applyBorder="1" applyAlignment="1">
      <alignment vertical="center" wrapText="1"/>
    </xf>
    <xf numFmtId="2" fontId="41" fillId="0" borderId="12" xfId="0" applyNumberFormat="1" applyFont="1" applyFill="1" applyBorder="1" applyAlignment="1">
      <alignment horizontal="left" vertical="center" wrapText="1"/>
    </xf>
    <xf numFmtId="2" fontId="41" fillId="0" borderId="25" xfId="0" applyNumberFormat="1" applyFont="1" applyFill="1" applyBorder="1" applyAlignment="1">
      <alignment horizontal="left" vertical="center" wrapText="1"/>
    </xf>
    <xf numFmtId="1" fontId="41" fillId="0" borderId="26" xfId="0" applyNumberFormat="1" applyFont="1" applyFill="1" applyBorder="1" applyAlignment="1">
      <alignment vertical="center" wrapText="1"/>
    </xf>
    <xf numFmtId="2" fontId="26" fillId="0" borderId="18" xfId="0" applyNumberFormat="1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8000"/>
      <color rgb="FF0000FF"/>
      <color rgb="FF9933FF"/>
      <color rgb="FF00FF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Ausgaben pro Paar mit Kind in EUR (J&amp;C)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Statistik!$A$1:$F$1</c:f>
              <c:strCache>
                <c:ptCount val="6"/>
                <c:pt idx="0">
                  <c:v>Flüge</c:v>
                </c:pt>
                <c:pt idx="1">
                  <c:v>Hotels</c:v>
                </c:pt>
                <c:pt idx="2">
                  <c:v>Transport</c:v>
                </c:pt>
                <c:pt idx="3">
                  <c:v>Essen</c:v>
                </c:pt>
                <c:pt idx="4">
                  <c:v>Programm</c:v>
                </c:pt>
                <c:pt idx="5">
                  <c:v>Sonstiges</c:v>
                </c:pt>
              </c:strCache>
            </c:strRef>
          </c:cat>
          <c:val>
            <c:numRef>
              <c:f>Statistik!$A$2:$F$2</c:f>
              <c:numCache>
                <c:formatCode>0.00</c:formatCode>
                <c:ptCount val="6"/>
                <c:pt idx="0">
                  <c:v>2523.63</c:v>
                </c:pt>
                <c:pt idx="1">
                  <c:v>326.44450957768913</c:v>
                </c:pt>
                <c:pt idx="2">
                  <c:v>371.99185346985342</c:v>
                </c:pt>
                <c:pt idx="3">
                  <c:v>534.80785769742374</c:v>
                </c:pt>
                <c:pt idx="4">
                  <c:v>256.58642598591132</c:v>
                </c:pt>
                <c:pt idx="5">
                  <c:v>103.03132648817689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2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114300</xdr:colOff>
      <xdr:row>21</xdr:row>
      <xdr:rowOff>114300</xdr:rowOff>
    </xdr:to>
    <xdr:graphicFrame macro="">
      <xdr:nvGraphicFramePr>
        <xdr:cNvPr id="121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373"/>
  <sheetViews>
    <sheetView tabSelected="1" zoomScale="85" zoomScaleNormal="85" workbookViewId="0">
      <selection activeCell="T87" sqref="T87:W87"/>
    </sheetView>
  </sheetViews>
  <sheetFormatPr baseColWidth="10" defaultRowHeight="12.75" x14ac:dyDescent="0.2"/>
  <cols>
    <col min="1" max="1" width="10.85546875" customWidth="1"/>
    <col min="2" max="2" width="37.42578125" customWidth="1"/>
    <col min="3" max="3" width="15.42578125" customWidth="1"/>
    <col min="4" max="4" width="9.42578125" customWidth="1"/>
    <col min="5" max="5" width="7.7109375" customWidth="1"/>
    <col min="6" max="7" width="4.140625" hidden="1" customWidth="1"/>
    <col min="8" max="8" width="10.42578125" customWidth="1"/>
    <col min="9" max="9" width="6.28515625" customWidth="1"/>
    <col min="10" max="10" width="12" customWidth="1"/>
    <col min="11" max="11" width="9" customWidth="1"/>
    <col min="12" max="12" width="9.85546875" customWidth="1"/>
    <col min="13" max="13" width="34.7109375" customWidth="1"/>
    <col min="14" max="14" width="10.7109375" customWidth="1"/>
    <col min="15" max="15" width="8.140625" customWidth="1"/>
    <col min="16" max="17" width="10" customWidth="1"/>
    <col min="18" max="18" width="10.140625" hidden="1" customWidth="1"/>
    <col min="19" max="19" width="52.85546875" customWidth="1"/>
    <col min="20" max="20" width="10" customWidth="1"/>
    <col min="21" max="21" width="5.85546875" customWidth="1"/>
    <col min="22" max="22" width="9.28515625" customWidth="1"/>
    <col min="23" max="23" width="9.140625" customWidth="1"/>
    <col min="24" max="24" width="0.140625" customWidth="1"/>
    <col min="25" max="25" width="40" customWidth="1"/>
    <col min="26" max="26" width="9.5703125" customWidth="1"/>
    <col min="27" max="27" width="6.140625" customWidth="1"/>
    <col min="28" max="29" width="9.28515625" customWidth="1"/>
    <col min="30" max="30" width="0.140625" customWidth="1"/>
    <col min="31" max="31" width="39.140625" customWidth="1"/>
    <col min="32" max="32" width="10.140625" customWidth="1"/>
    <col min="33" max="33" width="6.42578125" customWidth="1"/>
    <col min="34" max="35" width="10.28515625" customWidth="1"/>
    <col min="36" max="36" width="0.140625" customWidth="1"/>
    <col min="37" max="37" width="11.140625" customWidth="1"/>
    <col min="38" max="38" width="11.5703125" customWidth="1"/>
    <col min="39" max="39" width="10" customWidth="1"/>
    <col min="42" max="44" width="11.42578125" customWidth="1"/>
  </cols>
  <sheetData>
    <row r="1" spans="1:44" ht="14.25" thickTop="1" thickBot="1" x14ac:dyDescent="0.25">
      <c r="A1" s="1" t="s">
        <v>0</v>
      </c>
      <c r="B1" s="959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1"/>
      <c r="AE1" s="956" t="s">
        <v>58</v>
      </c>
      <c r="AF1" s="957"/>
      <c r="AG1" s="957"/>
      <c r="AH1" s="957"/>
      <c r="AI1" s="957"/>
      <c r="AJ1" s="958"/>
    </row>
    <row r="2" spans="1:44" ht="12.75" customHeight="1" x14ac:dyDescent="0.2">
      <c r="A2" s="978"/>
      <c r="B2" s="962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41" t="s">
        <v>1</v>
      </c>
      <c r="AF2" s="871" t="s">
        <v>41</v>
      </c>
      <c r="AG2" s="1009"/>
      <c r="AH2" s="789" t="s">
        <v>24</v>
      </c>
      <c r="AI2" s="789" t="s">
        <v>71</v>
      </c>
      <c r="AJ2" s="868"/>
    </row>
    <row r="3" spans="1:44" ht="27.75" customHeight="1" thickBot="1" x14ac:dyDescent="0.25">
      <c r="A3" s="979"/>
      <c r="B3" s="964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5"/>
      <c r="T3" s="965"/>
      <c r="U3" s="965"/>
      <c r="V3" s="965"/>
      <c r="W3" s="965"/>
      <c r="X3" s="965"/>
      <c r="Y3" s="966"/>
      <c r="Z3" s="966"/>
      <c r="AA3" s="966"/>
      <c r="AB3" s="966"/>
      <c r="AC3" s="966"/>
      <c r="AD3" s="966"/>
      <c r="AE3" s="942"/>
      <c r="AF3" s="873"/>
      <c r="AG3" s="1010"/>
      <c r="AH3" s="946"/>
      <c r="AI3" s="946"/>
      <c r="AJ3" s="869"/>
    </row>
    <row r="4" spans="1:44" ht="14.25" customHeight="1" x14ac:dyDescent="0.2">
      <c r="A4" s="425"/>
      <c r="B4" s="964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6"/>
      <c r="Z4" s="966"/>
      <c r="AA4" s="966"/>
      <c r="AB4" s="966"/>
      <c r="AC4" s="966"/>
      <c r="AD4" s="966"/>
      <c r="AE4" s="448" t="s">
        <v>78</v>
      </c>
      <c r="AF4" s="651">
        <v>2354.17</v>
      </c>
      <c r="AG4" s="449" t="s">
        <v>2</v>
      </c>
      <c r="AH4" s="450">
        <f>AF4</f>
        <v>2354.17</v>
      </c>
      <c r="AI4" s="450">
        <f>AH4</f>
        <v>2354.17</v>
      </c>
      <c r="AJ4" s="319"/>
    </row>
    <row r="5" spans="1:44" ht="14.25" customHeight="1" x14ac:dyDescent="0.2">
      <c r="A5" s="425"/>
      <c r="B5" s="964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6"/>
      <c r="Z5" s="966"/>
      <c r="AA5" s="966"/>
      <c r="AB5" s="966"/>
      <c r="AC5" s="966"/>
      <c r="AD5" s="966"/>
      <c r="AE5" s="448" t="s">
        <v>79</v>
      </c>
      <c r="AF5" s="652">
        <v>3301.44</v>
      </c>
      <c r="AG5" s="451" t="s">
        <v>59</v>
      </c>
      <c r="AH5" s="450">
        <v>55</v>
      </c>
      <c r="AI5" s="450">
        <f>AH5</f>
        <v>55</v>
      </c>
      <c r="AJ5" s="319"/>
      <c r="AL5" s="656"/>
    </row>
    <row r="6" spans="1:44" ht="14.25" customHeight="1" x14ac:dyDescent="0.2">
      <c r="A6" s="425"/>
      <c r="B6" s="964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5"/>
      <c r="X6" s="965"/>
      <c r="Y6" s="966"/>
      <c r="Z6" s="966"/>
      <c r="AA6" s="966"/>
      <c r="AB6" s="966"/>
      <c r="AC6" s="966"/>
      <c r="AD6" s="966"/>
      <c r="AE6" s="448" t="s">
        <v>80</v>
      </c>
      <c r="AF6" s="652">
        <v>3736.44</v>
      </c>
      <c r="AG6" s="451" t="s">
        <v>59</v>
      </c>
      <c r="AH6" s="450">
        <v>62.13</v>
      </c>
      <c r="AI6" s="450">
        <f>AH6</f>
        <v>62.13</v>
      </c>
      <c r="AJ6" s="319"/>
    </row>
    <row r="7" spans="1:44" ht="14.25" customHeight="1" thickBot="1" x14ac:dyDescent="0.25">
      <c r="A7" s="425"/>
      <c r="B7" s="964"/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65"/>
      <c r="P7" s="965"/>
      <c r="Q7" s="965"/>
      <c r="R7" s="965"/>
      <c r="S7" s="965"/>
      <c r="T7" s="965"/>
      <c r="U7" s="965"/>
      <c r="V7" s="965"/>
      <c r="W7" s="965"/>
      <c r="X7" s="965"/>
      <c r="Y7" s="966"/>
      <c r="Z7" s="966"/>
      <c r="AA7" s="966"/>
      <c r="AB7" s="966"/>
      <c r="AC7" s="966"/>
      <c r="AD7" s="966"/>
      <c r="AE7" s="448" t="s">
        <v>81</v>
      </c>
      <c r="AF7" s="652">
        <v>3147.24</v>
      </c>
      <c r="AG7" s="451" t="s">
        <v>59</v>
      </c>
      <c r="AH7" s="450">
        <v>52.33</v>
      </c>
      <c r="AI7" s="450">
        <f>AH7</f>
        <v>52.33</v>
      </c>
      <c r="AJ7" s="319"/>
    </row>
    <row r="8" spans="1:44" ht="14.25" hidden="1" customHeight="1" thickBot="1" x14ac:dyDescent="0.25">
      <c r="A8" s="246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6"/>
      <c r="Z8" s="966"/>
      <c r="AA8" s="966"/>
      <c r="AB8" s="966"/>
      <c r="AC8" s="966"/>
      <c r="AD8" s="966"/>
      <c r="AE8" s="4" t="s">
        <v>43</v>
      </c>
      <c r="AF8" s="441"/>
      <c r="AG8" s="442"/>
      <c r="AH8" s="318"/>
      <c r="AI8" s="318"/>
      <c r="AJ8" s="319"/>
    </row>
    <row r="9" spans="1:44" x14ac:dyDescent="0.2">
      <c r="A9" s="980"/>
      <c r="B9" s="964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5"/>
      <c r="W9" s="965"/>
      <c r="X9" s="965"/>
      <c r="Y9" s="966"/>
      <c r="Z9" s="966"/>
      <c r="AA9" s="966"/>
      <c r="AB9" s="966"/>
      <c r="AC9" s="966"/>
      <c r="AD9" s="966"/>
      <c r="AE9" s="567" t="s">
        <v>72</v>
      </c>
      <c r="AF9" s="254"/>
      <c r="AG9" s="255"/>
      <c r="AH9" s="210">
        <f>SUM(AH4:AH8)</f>
        <v>2523.63</v>
      </c>
      <c r="AI9" s="210">
        <f>SUM(AI4:AI8)</f>
        <v>2523.63</v>
      </c>
      <c r="AJ9" s="256"/>
      <c r="AK9" s="257"/>
      <c r="AL9" s="260">
        <f>AI9</f>
        <v>2523.63</v>
      </c>
      <c r="AM9" s="262"/>
      <c r="AN9" s="263"/>
    </row>
    <row r="10" spans="1:44" ht="13.5" thickBot="1" x14ac:dyDescent="0.25">
      <c r="A10" s="981"/>
      <c r="B10" s="964"/>
      <c r="C10" s="965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5"/>
      <c r="P10" s="965"/>
      <c r="Q10" s="965"/>
      <c r="R10" s="965"/>
      <c r="S10" s="965"/>
      <c r="T10" s="965"/>
      <c r="U10" s="965"/>
      <c r="V10" s="965"/>
      <c r="W10" s="965"/>
      <c r="X10" s="965"/>
      <c r="Y10" s="966"/>
      <c r="Z10" s="966"/>
      <c r="AA10" s="966"/>
      <c r="AB10" s="966"/>
      <c r="AC10" s="966"/>
      <c r="AD10" s="966"/>
      <c r="AE10" s="224"/>
      <c r="AF10" s="225"/>
      <c r="AG10" s="258"/>
      <c r="AH10" s="221" t="s">
        <v>2</v>
      </c>
      <c r="AI10" s="221" t="s">
        <v>2</v>
      </c>
      <c r="AJ10" s="226"/>
      <c r="AK10" s="259"/>
      <c r="AL10" s="261" t="s">
        <v>274</v>
      </c>
      <c r="AM10" s="264"/>
      <c r="AN10" s="244"/>
      <c r="AO10" s="5"/>
    </row>
    <row r="11" spans="1:44" ht="13.5" thickBot="1" x14ac:dyDescent="0.25">
      <c r="A11" s="982"/>
      <c r="B11" s="967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34"/>
      <c r="AF11" s="935"/>
      <c r="AG11" s="935"/>
      <c r="AH11" s="935"/>
      <c r="AI11" s="935"/>
      <c r="AJ11" s="936"/>
      <c r="AK11" s="6"/>
      <c r="AL11" s="6"/>
      <c r="AM11" s="7"/>
    </row>
    <row r="12" spans="1:44" ht="15.95" customHeight="1" thickTop="1" thickBot="1" x14ac:dyDescent="0.25">
      <c r="A12" s="8" t="s">
        <v>0</v>
      </c>
      <c r="B12" s="969" t="s">
        <v>40</v>
      </c>
      <c r="C12" s="970"/>
      <c r="D12" s="970"/>
      <c r="E12" s="970"/>
      <c r="F12" s="971"/>
      <c r="G12" s="971"/>
      <c r="H12" s="971"/>
      <c r="I12" s="971"/>
      <c r="J12" s="971"/>
      <c r="K12" s="983"/>
      <c r="L12" s="969" t="s">
        <v>20</v>
      </c>
      <c r="M12" s="970"/>
      <c r="N12" s="971"/>
      <c r="O12" s="971"/>
      <c r="P12" s="971"/>
      <c r="Q12" s="971"/>
      <c r="R12" s="971"/>
      <c r="S12" s="956" t="s">
        <v>3</v>
      </c>
      <c r="T12" s="957"/>
      <c r="U12" s="957"/>
      <c r="V12" s="957"/>
      <c r="W12" s="957"/>
      <c r="X12" s="975"/>
      <c r="Y12" s="937" t="s">
        <v>4</v>
      </c>
      <c r="Z12" s="938"/>
      <c r="AA12" s="938"/>
      <c r="AB12" s="938"/>
      <c r="AC12" s="939"/>
      <c r="AD12" s="939"/>
      <c r="AE12" s="937" t="s">
        <v>5</v>
      </c>
      <c r="AF12" s="938"/>
      <c r="AG12" s="938"/>
      <c r="AH12" s="938"/>
      <c r="AI12" s="939"/>
      <c r="AJ12" s="940"/>
      <c r="AK12" s="2"/>
      <c r="AL12" s="2"/>
    </row>
    <row r="13" spans="1:44" ht="15" customHeight="1" x14ac:dyDescent="0.2">
      <c r="A13" s="984"/>
      <c r="B13" s="941" t="s">
        <v>50</v>
      </c>
      <c r="C13" s="954" t="s">
        <v>6</v>
      </c>
      <c r="D13" s="780" t="s">
        <v>51</v>
      </c>
      <c r="E13" s="780" t="s">
        <v>52</v>
      </c>
      <c r="F13" s="871" t="s">
        <v>60</v>
      </c>
      <c r="G13" s="1009"/>
      <c r="H13" s="1009"/>
      <c r="I13" s="872"/>
      <c r="J13" s="778" t="s">
        <v>61</v>
      </c>
      <c r="K13" s="986" t="s">
        <v>69</v>
      </c>
      <c r="L13" s="1005" t="s">
        <v>20</v>
      </c>
      <c r="M13" s="1006"/>
      <c r="N13" s="871" t="s">
        <v>21</v>
      </c>
      <c r="O13" s="872"/>
      <c r="P13" s="789" t="s">
        <v>7</v>
      </c>
      <c r="Q13" s="780" t="s">
        <v>70</v>
      </c>
      <c r="R13" s="783"/>
      <c r="S13" s="947" t="s">
        <v>1</v>
      </c>
      <c r="T13" s="871" t="s">
        <v>41</v>
      </c>
      <c r="U13" s="872"/>
      <c r="V13" s="789" t="s">
        <v>22</v>
      </c>
      <c r="W13" s="780" t="s">
        <v>71</v>
      </c>
      <c r="X13" s="783"/>
      <c r="Y13" s="944" t="s">
        <v>1</v>
      </c>
      <c r="Z13" s="871" t="s">
        <v>41</v>
      </c>
      <c r="AA13" s="872"/>
      <c r="AB13" s="789" t="s">
        <v>23</v>
      </c>
      <c r="AC13" s="780" t="s">
        <v>71</v>
      </c>
      <c r="AD13" s="783"/>
      <c r="AE13" s="941" t="s">
        <v>1</v>
      </c>
      <c r="AF13" s="871" t="s">
        <v>41</v>
      </c>
      <c r="AG13" s="872"/>
      <c r="AH13" s="789" t="s">
        <v>24</v>
      </c>
      <c r="AI13" s="780" t="s">
        <v>71</v>
      </c>
      <c r="AJ13" s="868"/>
      <c r="AK13" s="9"/>
      <c r="AL13" s="9"/>
    </row>
    <row r="14" spans="1:44" ht="25.5" customHeight="1" thickBot="1" x14ac:dyDescent="0.25">
      <c r="A14" s="985"/>
      <c r="B14" s="942"/>
      <c r="C14" s="955"/>
      <c r="D14" s="988"/>
      <c r="E14" s="999"/>
      <c r="F14" s="873"/>
      <c r="G14" s="1010"/>
      <c r="H14" s="1010"/>
      <c r="I14" s="874"/>
      <c r="J14" s="779"/>
      <c r="K14" s="987"/>
      <c r="L14" s="1007"/>
      <c r="M14" s="1008"/>
      <c r="N14" s="873"/>
      <c r="O14" s="874"/>
      <c r="P14" s="790"/>
      <c r="Q14" s="781"/>
      <c r="R14" s="784"/>
      <c r="S14" s="948"/>
      <c r="T14" s="873"/>
      <c r="U14" s="874"/>
      <c r="V14" s="946"/>
      <c r="W14" s="781"/>
      <c r="X14" s="784"/>
      <c r="Y14" s="945"/>
      <c r="Z14" s="873"/>
      <c r="AA14" s="874"/>
      <c r="AB14" s="946"/>
      <c r="AC14" s="781"/>
      <c r="AD14" s="784"/>
      <c r="AE14" s="942"/>
      <c r="AF14" s="873"/>
      <c r="AG14" s="874"/>
      <c r="AH14" s="943"/>
      <c r="AI14" s="781"/>
      <c r="AJ14" s="869"/>
      <c r="AK14" s="863" t="s">
        <v>227</v>
      </c>
      <c r="AL14" s="864"/>
      <c r="AM14" s="865"/>
      <c r="AN14" s="865"/>
      <c r="AO14" s="865"/>
      <c r="AQ14" s="858"/>
      <c r="AR14" s="858"/>
    </row>
    <row r="15" spans="1:44" ht="15.95" customHeight="1" x14ac:dyDescent="0.2">
      <c r="A15" s="898" t="s">
        <v>82</v>
      </c>
      <c r="B15" s="443" t="s">
        <v>117</v>
      </c>
      <c r="C15" s="447"/>
      <c r="D15" s="901"/>
      <c r="E15" s="901"/>
      <c r="F15" s="894" t="s">
        <v>53</v>
      </c>
      <c r="G15" s="1004"/>
      <c r="H15" s="992"/>
      <c r="I15" s="908"/>
      <c r="J15" s="892"/>
      <c r="K15" s="914"/>
      <c r="L15" s="911"/>
      <c r="M15" s="912"/>
      <c r="N15" s="384"/>
      <c r="O15" s="385"/>
      <c r="P15" s="386"/>
      <c r="Q15" s="386"/>
      <c r="R15" s="386"/>
      <c r="S15" s="332" t="s">
        <v>130</v>
      </c>
      <c r="T15" s="669" t="s">
        <v>131</v>
      </c>
      <c r="U15" s="670" t="s">
        <v>2</v>
      </c>
      <c r="V15" s="671" t="str">
        <f>T15</f>
        <v>9,99</v>
      </c>
      <c r="W15" s="672" t="str">
        <f>T15</f>
        <v>9,99</v>
      </c>
      <c r="X15" s="126"/>
      <c r="Y15" s="94"/>
      <c r="Z15" s="95"/>
      <c r="AA15" s="96"/>
      <c r="AB15" s="91"/>
      <c r="AC15" s="92"/>
      <c r="AD15" s="93"/>
      <c r="AE15" s="248"/>
      <c r="AF15" s="124"/>
      <c r="AG15" s="159"/>
      <c r="AH15" s="166"/>
      <c r="AI15" s="124"/>
      <c r="AJ15" s="125"/>
      <c r="AK15" s="13"/>
      <c r="AL15" s="13"/>
      <c r="AQ15" s="253"/>
      <c r="AR15" s="145"/>
    </row>
    <row r="16" spans="1:44" ht="15.95" customHeight="1" x14ac:dyDescent="0.2">
      <c r="A16" s="897"/>
      <c r="B16" s="70"/>
      <c r="C16" s="71"/>
      <c r="D16" s="902"/>
      <c r="E16" s="902"/>
      <c r="F16" s="895"/>
      <c r="G16" s="884"/>
      <c r="H16" s="993"/>
      <c r="I16" s="909"/>
      <c r="J16" s="893"/>
      <c r="K16" s="915"/>
      <c r="L16" s="776"/>
      <c r="M16" s="782"/>
      <c r="N16" s="305"/>
      <c r="O16" s="306"/>
      <c r="P16" s="89"/>
      <c r="Q16" s="152"/>
      <c r="R16" s="89"/>
      <c r="S16" s="332"/>
      <c r="T16" s="335"/>
      <c r="U16" s="330"/>
      <c r="V16" s="339"/>
      <c r="W16" s="340"/>
      <c r="X16" s="126"/>
      <c r="Y16" s="98"/>
      <c r="Z16" s="95"/>
      <c r="AA16" s="99"/>
      <c r="AB16" s="91"/>
      <c r="AC16" s="92"/>
      <c r="AD16" s="93"/>
      <c r="AE16" s="165"/>
      <c r="AF16" s="124"/>
      <c r="AG16" s="159"/>
      <c r="AH16" s="123"/>
      <c r="AI16" s="124"/>
      <c r="AJ16" s="125"/>
      <c r="AK16" s="14"/>
      <c r="AL16" s="14"/>
      <c r="AM16" s="15"/>
      <c r="AN16" s="15"/>
      <c r="AP16" s="62" t="s">
        <v>273</v>
      </c>
      <c r="AQ16" s="253"/>
      <c r="AR16" s="145"/>
    </row>
    <row r="17" spans="1:44" ht="15.95" customHeight="1" x14ac:dyDescent="0.2">
      <c r="A17" s="897"/>
      <c r="B17" s="380"/>
      <c r="C17" s="71"/>
      <c r="D17" s="902"/>
      <c r="E17" s="902"/>
      <c r="F17" s="895"/>
      <c r="G17" s="884"/>
      <c r="H17" s="993"/>
      <c r="I17" s="909"/>
      <c r="J17" s="893"/>
      <c r="K17" s="915"/>
      <c r="L17" s="776"/>
      <c r="M17" s="782"/>
      <c r="N17" s="307"/>
      <c r="O17" s="306"/>
      <c r="P17" s="89"/>
      <c r="Q17" s="152"/>
      <c r="R17" s="89"/>
      <c r="S17" s="332"/>
      <c r="T17" s="335"/>
      <c r="U17" s="330"/>
      <c r="V17" s="339"/>
      <c r="W17" s="340"/>
      <c r="X17" s="126"/>
      <c r="Y17" s="98"/>
      <c r="Z17" s="95"/>
      <c r="AA17" s="99"/>
      <c r="AB17" s="91"/>
      <c r="AC17" s="92"/>
      <c r="AD17" s="93"/>
      <c r="AE17" s="100"/>
      <c r="AF17" s="180"/>
      <c r="AG17" s="162"/>
      <c r="AH17" s="101"/>
      <c r="AI17" s="102"/>
      <c r="AJ17" s="97"/>
      <c r="AK17" s="177"/>
      <c r="AL17" s="140"/>
      <c r="AM17" s="673" t="str">
        <f>V15</f>
        <v>9,99</v>
      </c>
      <c r="AN17" s="145"/>
      <c r="AO17" s="664" t="s">
        <v>37</v>
      </c>
      <c r="AQ17" s="656"/>
      <c r="AR17" s="145"/>
    </row>
    <row r="18" spans="1:44" ht="15.95" customHeight="1" x14ac:dyDescent="0.2">
      <c r="A18" s="897"/>
      <c r="B18" s="443"/>
      <c r="C18" s="17"/>
      <c r="D18" s="852"/>
      <c r="E18" s="852"/>
      <c r="F18" s="895"/>
      <c r="G18" s="885"/>
      <c r="H18" s="993"/>
      <c r="I18" s="910"/>
      <c r="J18" s="893"/>
      <c r="K18" s="916"/>
      <c r="L18" s="776"/>
      <c r="M18" s="782"/>
      <c r="N18" s="308"/>
      <c r="O18" s="306"/>
      <c r="P18" s="120"/>
      <c r="Q18" s="120"/>
      <c r="R18" s="120"/>
      <c r="S18" s="186"/>
      <c r="T18" s="317"/>
      <c r="U18" s="142"/>
      <c r="V18" s="189"/>
      <c r="W18" s="190"/>
      <c r="X18" s="191"/>
      <c r="Y18" s="98"/>
      <c r="Z18" s="108"/>
      <c r="AA18" s="99"/>
      <c r="AB18" s="104"/>
      <c r="AC18" s="105"/>
      <c r="AD18" s="106"/>
      <c r="AE18" s="107"/>
      <c r="AF18" s="105"/>
      <c r="AG18" s="193"/>
      <c r="AH18" s="104"/>
      <c r="AI18" s="105"/>
      <c r="AJ18" s="111"/>
      <c r="AK18" s="369"/>
      <c r="AL18" s="370"/>
      <c r="AM18" s="371"/>
      <c r="AO18" s="452" t="s">
        <v>8</v>
      </c>
      <c r="AQ18" s="253"/>
      <c r="AR18" s="145"/>
    </row>
    <row r="19" spans="1:44" ht="15.95" customHeight="1" x14ac:dyDescent="0.2">
      <c r="A19" s="896" t="s">
        <v>83</v>
      </c>
      <c r="B19" s="444" t="s">
        <v>109</v>
      </c>
      <c r="C19" s="447" t="s">
        <v>112</v>
      </c>
      <c r="D19" s="852" t="s">
        <v>218</v>
      </c>
      <c r="E19" s="852" t="s">
        <v>125</v>
      </c>
      <c r="F19" s="906"/>
      <c r="G19" s="883">
        <v>1</v>
      </c>
      <c r="H19" s="994">
        <f>1185/2</f>
        <v>592.5</v>
      </c>
      <c r="I19" s="899" t="s">
        <v>59</v>
      </c>
      <c r="J19" s="807">
        <f>20.39/2</f>
        <v>10.195</v>
      </c>
      <c r="K19" s="913">
        <f>J19</f>
        <v>10.195</v>
      </c>
      <c r="L19" s="791" t="s">
        <v>132</v>
      </c>
      <c r="M19" s="792"/>
      <c r="N19" s="359">
        <v>290</v>
      </c>
      <c r="O19" s="677" t="s">
        <v>59</v>
      </c>
      <c r="P19" s="616">
        <f>N19*K149</f>
        <v>4.7309821869094968</v>
      </c>
      <c r="Q19" s="616">
        <f>P19</f>
        <v>4.7309821869094968</v>
      </c>
      <c r="R19" s="386"/>
      <c r="S19" s="332" t="s">
        <v>137</v>
      </c>
      <c r="T19" s="618">
        <v>485</v>
      </c>
      <c r="U19" s="627" t="s">
        <v>59</v>
      </c>
      <c r="V19" s="123">
        <f>T19*K149</f>
        <v>7.9121598643141589</v>
      </c>
      <c r="W19" s="124">
        <f>V19*3/4</f>
        <v>5.9341198982356191</v>
      </c>
      <c r="X19" s="126"/>
      <c r="Y19" s="117"/>
      <c r="Z19" s="95"/>
      <c r="AA19" s="114"/>
      <c r="AB19" s="91"/>
      <c r="AC19" s="92"/>
      <c r="AD19" s="93"/>
      <c r="AE19" s="382" t="s">
        <v>133</v>
      </c>
      <c r="AF19" s="584">
        <v>270</v>
      </c>
      <c r="AG19" s="585" t="s">
        <v>59</v>
      </c>
      <c r="AH19" s="586">
        <f>AF19*K149</f>
        <v>4.4047075533295317</v>
      </c>
      <c r="AI19" s="584">
        <v>0</v>
      </c>
      <c r="AJ19" s="141"/>
      <c r="AK19" s="178" t="s">
        <v>59</v>
      </c>
      <c r="AL19" s="454"/>
      <c r="AM19" s="122" t="s">
        <v>2</v>
      </c>
      <c r="AN19" s="658"/>
      <c r="AO19" s="86"/>
      <c r="AQ19" s="253"/>
      <c r="AR19" s="145"/>
    </row>
    <row r="20" spans="1:44" ht="15.95" customHeight="1" x14ac:dyDescent="0.2">
      <c r="A20" s="896"/>
      <c r="B20" s="70" t="s">
        <v>110</v>
      </c>
      <c r="C20" s="71" t="s">
        <v>63</v>
      </c>
      <c r="D20" s="853"/>
      <c r="E20" s="853"/>
      <c r="F20" s="907"/>
      <c r="G20" s="884"/>
      <c r="H20" s="995"/>
      <c r="I20" s="900"/>
      <c r="J20" s="808"/>
      <c r="K20" s="913"/>
      <c r="L20" s="776"/>
      <c r="M20" s="777"/>
      <c r="N20" s="582">
        <v>80</v>
      </c>
      <c r="O20" s="588" t="s">
        <v>59</v>
      </c>
      <c r="P20" s="583">
        <f>N20*K149</f>
        <v>1.3050985343198613</v>
      </c>
      <c r="Q20" s="583">
        <f>P20</f>
        <v>1.3050985343198613</v>
      </c>
      <c r="R20" s="386"/>
      <c r="S20" s="332" t="s">
        <v>138</v>
      </c>
      <c r="T20" s="596">
        <f>413</f>
        <v>413</v>
      </c>
      <c r="U20" s="597" t="s">
        <v>59</v>
      </c>
      <c r="V20" s="467">
        <v>6.68</v>
      </c>
      <c r="W20" s="468">
        <f>V20</f>
        <v>6.68</v>
      </c>
      <c r="X20" s="126"/>
      <c r="Y20" s="98"/>
      <c r="Z20" s="95"/>
      <c r="AA20" s="99"/>
      <c r="AB20" s="91"/>
      <c r="AC20" s="92"/>
      <c r="AD20" s="93"/>
      <c r="AE20" s="477" t="s">
        <v>140</v>
      </c>
      <c r="AF20" s="124">
        <v>-5</v>
      </c>
      <c r="AG20" s="600" t="s">
        <v>59</v>
      </c>
      <c r="AH20" s="601">
        <f>AF20*K149</f>
        <v>-8.1568658394991334E-2</v>
      </c>
      <c r="AI20" s="602">
        <f>AH20</f>
        <v>-8.1568658394991334E-2</v>
      </c>
      <c r="AJ20" s="141"/>
      <c r="AK20" s="139"/>
      <c r="AL20" s="675"/>
      <c r="AM20" s="28"/>
      <c r="AN20" s="7"/>
      <c r="AO20" s="295"/>
      <c r="AQ20" s="253"/>
      <c r="AR20" s="145"/>
    </row>
    <row r="21" spans="1:44" ht="15.95" customHeight="1" x14ac:dyDescent="0.2">
      <c r="A21" s="897"/>
      <c r="B21" s="70" t="s">
        <v>111</v>
      </c>
      <c r="C21" s="346"/>
      <c r="D21" s="853"/>
      <c r="E21" s="853"/>
      <c r="F21" s="907"/>
      <c r="G21" s="884"/>
      <c r="H21" s="995"/>
      <c r="I21" s="900"/>
      <c r="J21" s="808"/>
      <c r="K21" s="913"/>
      <c r="L21" s="776" t="s">
        <v>134</v>
      </c>
      <c r="M21" s="782"/>
      <c r="N21" s="582">
        <f>650+50</f>
        <v>700</v>
      </c>
      <c r="O21" s="588" t="s">
        <v>59</v>
      </c>
      <c r="P21" s="583">
        <f>N21*K149</f>
        <v>11.419612175298786</v>
      </c>
      <c r="Q21" s="583">
        <f>P21</f>
        <v>11.419612175298786</v>
      </c>
      <c r="R21" s="152"/>
      <c r="S21" s="332" t="s">
        <v>139</v>
      </c>
      <c r="T21" s="598">
        <v>89</v>
      </c>
      <c r="U21" s="599" t="s">
        <v>59</v>
      </c>
      <c r="V21" s="594">
        <f>T21*K149</f>
        <v>1.4519221194308456</v>
      </c>
      <c r="W21" s="595">
        <f>V21</f>
        <v>1.4519221194308456</v>
      </c>
      <c r="X21" s="126"/>
      <c r="Y21" s="98"/>
      <c r="Z21" s="95"/>
      <c r="AA21" s="99"/>
      <c r="AB21" s="91"/>
      <c r="AC21" s="92"/>
      <c r="AD21" s="93"/>
      <c r="AE21" s="678"/>
      <c r="AF21" s="678"/>
      <c r="AH21" s="678"/>
      <c r="AI21" s="678"/>
      <c r="AJ21" s="141"/>
      <c r="AK21" s="139"/>
      <c r="AL21" s="515"/>
      <c r="AM21" s="516"/>
      <c r="AO21" s="453"/>
      <c r="AQ21" s="253"/>
      <c r="AR21" s="145"/>
    </row>
    <row r="22" spans="1:44" ht="15.95" customHeight="1" x14ac:dyDescent="0.2">
      <c r="A22" s="897"/>
      <c r="C22" s="676"/>
      <c r="D22" s="853"/>
      <c r="E22" s="853"/>
      <c r="F22" s="907"/>
      <c r="G22" s="884"/>
      <c r="H22" s="995"/>
      <c r="I22" s="900"/>
      <c r="J22" s="808"/>
      <c r="K22" s="913"/>
      <c r="L22" s="776" t="s">
        <v>135</v>
      </c>
      <c r="M22" s="782"/>
      <c r="N22" s="653">
        <f>4*12</f>
        <v>48</v>
      </c>
      <c r="O22" s="310" t="s">
        <v>59</v>
      </c>
      <c r="P22" s="616">
        <f>N22*K149</f>
        <v>0.78305912059191674</v>
      </c>
      <c r="Q22" s="616">
        <f>P22*3/4</f>
        <v>0.58729434044393758</v>
      </c>
      <c r="R22" s="492"/>
      <c r="S22" s="679"/>
      <c r="T22" s="678"/>
      <c r="V22" s="678"/>
      <c r="W22" s="678"/>
      <c r="X22" s="126"/>
      <c r="Y22" s="98"/>
      <c r="Z22" s="95"/>
      <c r="AA22" s="99"/>
      <c r="AB22" s="91"/>
      <c r="AC22" s="92"/>
      <c r="AD22" s="93"/>
      <c r="AE22" s="98"/>
      <c r="AF22" s="95"/>
      <c r="AG22" s="159"/>
      <c r="AH22" s="91"/>
      <c r="AI22" s="92"/>
      <c r="AJ22" s="97"/>
      <c r="AK22" s="667">
        <f>H19</f>
        <v>592.5</v>
      </c>
      <c r="AL22" s="660">
        <f>T20</f>
        <v>413</v>
      </c>
      <c r="AM22" s="674">
        <f>J19</f>
        <v>10.195</v>
      </c>
      <c r="AN22" s="662">
        <f>V20</f>
        <v>6.68</v>
      </c>
      <c r="AO22" s="663" t="s">
        <v>37</v>
      </c>
      <c r="AP22" s="708">
        <f>AK22/AM22</f>
        <v>58.116723884256984</v>
      </c>
      <c r="AQ22" s="708">
        <f>AL22/AN22</f>
        <v>61.826347305389227</v>
      </c>
      <c r="AR22" s="145"/>
    </row>
    <row r="23" spans="1:44" ht="15.95" customHeight="1" x14ac:dyDescent="0.2">
      <c r="A23" s="897"/>
      <c r="B23" s="443"/>
      <c r="C23" s="12"/>
      <c r="D23" s="853"/>
      <c r="E23" s="853"/>
      <c r="F23" s="907"/>
      <c r="G23" s="885"/>
      <c r="H23" s="995"/>
      <c r="I23" s="900"/>
      <c r="J23" s="808"/>
      <c r="K23" s="913"/>
      <c r="L23" s="976" t="s">
        <v>136</v>
      </c>
      <c r="M23" s="977"/>
      <c r="N23" s="589">
        <v>150</v>
      </c>
      <c r="O23" s="590" t="s">
        <v>59</v>
      </c>
      <c r="P23" s="591">
        <f>N23*K149</f>
        <v>2.4470597518497397</v>
      </c>
      <c r="Q23" s="591">
        <f>P23</f>
        <v>2.4470597518497397</v>
      </c>
      <c r="R23" s="120"/>
      <c r="S23" s="186"/>
      <c r="T23" s="317"/>
      <c r="U23" s="128"/>
      <c r="V23" s="189"/>
      <c r="W23" s="190"/>
      <c r="X23" s="191"/>
      <c r="Y23" s="107"/>
      <c r="Z23" s="108"/>
      <c r="AA23" s="109"/>
      <c r="AB23" s="104"/>
      <c r="AC23" s="105"/>
      <c r="AD23" s="138"/>
      <c r="AE23" s="112"/>
      <c r="AF23" s="95"/>
      <c r="AG23" s="159"/>
      <c r="AH23" s="91"/>
      <c r="AI23" s="92"/>
      <c r="AJ23" s="97"/>
      <c r="AK23" s="615">
        <f>SUM(AF19,N23,T21,N20:N21)</f>
        <v>1289</v>
      </c>
      <c r="AL23" s="177">
        <f>SUM(AF20,T19,N22,N19)</f>
        <v>818</v>
      </c>
      <c r="AM23" s="665">
        <f>SUM(AH19,V21,P20:P21,P23)</f>
        <v>21.028400134228765</v>
      </c>
      <c r="AN23" s="145">
        <f>SUM(AH20,V19,P22,P19)</f>
        <v>13.344632513420581</v>
      </c>
      <c r="AO23" s="452" t="s">
        <v>8</v>
      </c>
      <c r="AP23" s="708">
        <f>AK23/AM23</f>
        <v>61.29805366894476</v>
      </c>
      <c r="AQ23" s="708">
        <f>AL23/AN23</f>
        <v>61.29805366894476</v>
      </c>
      <c r="AR23" s="145"/>
    </row>
    <row r="24" spans="1:44" ht="15.95" customHeight="1" x14ac:dyDescent="0.2">
      <c r="A24" s="896" t="s">
        <v>84</v>
      </c>
      <c r="B24" s="444" t="s">
        <v>109</v>
      </c>
      <c r="C24" s="410" t="s">
        <v>112</v>
      </c>
      <c r="D24" s="852" t="s">
        <v>218</v>
      </c>
      <c r="E24" s="852" t="s">
        <v>125</v>
      </c>
      <c r="F24" s="855"/>
      <c r="G24" s="883">
        <v>1</v>
      </c>
      <c r="H24" s="994">
        <f>1185/2</f>
        <v>592.5</v>
      </c>
      <c r="I24" s="972" t="s">
        <v>59</v>
      </c>
      <c r="J24" s="807">
        <f>20.39/2</f>
        <v>10.195</v>
      </c>
      <c r="K24" s="951">
        <f>J24</f>
        <v>10.195</v>
      </c>
      <c r="L24" s="791" t="s">
        <v>147</v>
      </c>
      <c r="M24" s="792"/>
      <c r="N24" s="1066">
        <v>150</v>
      </c>
      <c r="O24" s="1070" t="s">
        <v>59</v>
      </c>
      <c r="P24" s="654">
        <f>N24*K149</f>
        <v>2.4470597518497397</v>
      </c>
      <c r="Q24" s="655">
        <f>P24</f>
        <v>2.4470597518497397</v>
      </c>
      <c r="R24" s="342"/>
      <c r="S24" s="355" t="s">
        <v>141</v>
      </c>
      <c r="T24" s="603">
        <v>59</v>
      </c>
      <c r="U24" s="593" t="s">
        <v>59</v>
      </c>
      <c r="V24" s="604">
        <f>T24*K149</f>
        <v>0.9625101690608977</v>
      </c>
      <c r="W24" s="605">
        <f>V24</f>
        <v>0.9625101690608977</v>
      </c>
      <c r="X24" s="173"/>
      <c r="Y24" s="117" t="s">
        <v>150</v>
      </c>
      <c r="Z24" s="639">
        <v>200</v>
      </c>
      <c r="AA24" s="645" t="s">
        <v>59</v>
      </c>
      <c r="AB24" s="641">
        <f>Z24*K149</f>
        <v>3.2627463357996529</v>
      </c>
      <c r="AC24" s="642">
        <f>AB24</f>
        <v>3.2627463357996529</v>
      </c>
      <c r="AD24" s="173"/>
      <c r="AE24" s="171"/>
      <c r="AF24" s="113"/>
      <c r="AG24" s="463"/>
      <c r="AH24" s="115"/>
      <c r="AI24" s="116"/>
      <c r="AJ24" s="118"/>
      <c r="AK24" s="366" t="s">
        <v>59</v>
      </c>
      <c r="AL24" s="455"/>
      <c r="AM24" s="122" t="s">
        <v>2</v>
      </c>
      <c r="AN24" s="658"/>
      <c r="AO24" s="86"/>
      <c r="AQ24" s="253"/>
      <c r="AR24" s="145"/>
    </row>
    <row r="25" spans="1:44" ht="15.95" customHeight="1" x14ac:dyDescent="0.2">
      <c r="A25" s="897"/>
      <c r="B25" s="70" t="s">
        <v>110</v>
      </c>
      <c r="C25" s="71" t="s">
        <v>63</v>
      </c>
      <c r="D25" s="853"/>
      <c r="E25" s="853"/>
      <c r="F25" s="856"/>
      <c r="G25" s="884"/>
      <c r="H25" s="995"/>
      <c r="I25" s="973"/>
      <c r="J25" s="808"/>
      <c r="K25" s="952"/>
      <c r="L25" s="785" t="s">
        <v>148</v>
      </c>
      <c r="M25" s="826"/>
      <c r="N25" s="610">
        <v>34</v>
      </c>
      <c r="O25" s="588" t="s">
        <v>59</v>
      </c>
      <c r="P25" s="583">
        <f>N25*K149</f>
        <v>0.55466687708594098</v>
      </c>
      <c r="Q25" s="583">
        <f>P25</f>
        <v>0.55466687708594098</v>
      </c>
      <c r="R25" s="132"/>
      <c r="S25" s="332" t="s">
        <v>142</v>
      </c>
      <c r="T25" s="598">
        <v>247.5</v>
      </c>
      <c r="U25" s="599" t="s">
        <v>59</v>
      </c>
      <c r="V25" s="594">
        <f>T25*K149</f>
        <v>4.0376485905520703</v>
      </c>
      <c r="W25" s="595">
        <f>V25</f>
        <v>4.0376485905520703</v>
      </c>
      <c r="X25" s="138"/>
      <c r="Y25" s="98" t="s">
        <v>151</v>
      </c>
      <c r="Z25" s="624">
        <v>300</v>
      </c>
      <c r="AA25" s="638" t="s">
        <v>59</v>
      </c>
      <c r="AB25" s="123">
        <f>Z25*K149</f>
        <v>4.8941195036994793</v>
      </c>
      <c r="AC25" s="124">
        <f>AB25</f>
        <v>4.8941195036994793</v>
      </c>
      <c r="AD25" s="138"/>
      <c r="AE25" s="90"/>
      <c r="AF25" s="95"/>
      <c r="AG25" s="159"/>
      <c r="AH25" s="91"/>
      <c r="AI25" s="92"/>
      <c r="AJ25" s="97"/>
      <c r="AK25" s="365"/>
      <c r="AL25" s="139"/>
      <c r="AM25" s="19"/>
      <c r="AO25" s="3"/>
      <c r="AQ25" s="253"/>
      <c r="AR25" s="145"/>
    </row>
    <row r="26" spans="1:44" ht="15.95" customHeight="1" x14ac:dyDescent="0.2">
      <c r="A26" s="897"/>
      <c r="B26" s="70" t="s">
        <v>111</v>
      </c>
      <c r="C26" s="346"/>
      <c r="D26" s="853"/>
      <c r="E26" s="853"/>
      <c r="F26" s="856"/>
      <c r="G26" s="884"/>
      <c r="H26" s="995"/>
      <c r="I26" s="973"/>
      <c r="J26" s="808"/>
      <c r="K26" s="952"/>
      <c r="L26" s="776" t="s">
        <v>149</v>
      </c>
      <c r="M26" s="782"/>
      <c r="N26" s="359">
        <v>42</v>
      </c>
      <c r="O26" s="310" t="s">
        <v>59</v>
      </c>
      <c r="P26" s="616">
        <f>N26*K149</f>
        <v>0.68517673051792716</v>
      </c>
      <c r="Q26" s="616">
        <f>P26</f>
        <v>0.68517673051792716</v>
      </c>
      <c r="R26" s="132"/>
      <c r="S26" s="332" t="s">
        <v>143</v>
      </c>
      <c r="T26" s="618">
        <f>315+35</f>
        <v>350</v>
      </c>
      <c r="U26" s="635" t="s">
        <v>59</v>
      </c>
      <c r="V26" s="123">
        <f>T26*K149</f>
        <v>5.709806087649393</v>
      </c>
      <c r="W26" s="124">
        <f>V26</f>
        <v>5.709806087649393</v>
      </c>
      <c r="X26" s="138"/>
      <c r="Y26" s="98"/>
      <c r="Z26" s="95"/>
      <c r="AA26" s="99"/>
      <c r="AB26" s="136"/>
      <c r="AC26" s="137"/>
      <c r="AD26" s="138"/>
      <c r="AE26" s="90"/>
      <c r="AF26" s="95"/>
      <c r="AG26" s="159"/>
      <c r="AH26" s="91"/>
      <c r="AI26" s="92"/>
      <c r="AJ26" s="97"/>
      <c r="AK26" s="367"/>
      <c r="AL26" s="177"/>
      <c r="AM26" s="230"/>
      <c r="AO26" s="121"/>
      <c r="AQ26" s="253"/>
      <c r="AR26" s="145"/>
    </row>
    <row r="27" spans="1:44" ht="15.95" customHeight="1" x14ac:dyDescent="0.2">
      <c r="A27" s="897"/>
      <c r="B27" s="443"/>
      <c r="C27" s="347"/>
      <c r="D27" s="853"/>
      <c r="E27" s="853"/>
      <c r="F27" s="856"/>
      <c r="G27" s="884"/>
      <c r="H27" s="995"/>
      <c r="I27" s="973"/>
      <c r="J27" s="808"/>
      <c r="K27" s="952"/>
      <c r="L27" s="776" t="s">
        <v>155</v>
      </c>
      <c r="M27" s="777"/>
      <c r="N27" s="359">
        <v>60</v>
      </c>
      <c r="O27" s="310" t="s">
        <v>59</v>
      </c>
      <c r="P27" s="616">
        <f>N27*K149</f>
        <v>0.97882390073989589</v>
      </c>
      <c r="Q27" s="616">
        <f>P27</f>
        <v>0.97882390073989589</v>
      </c>
      <c r="R27" s="132"/>
      <c r="S27" s="332" t="s">
        <v>144</v>
      </c>
      <c r="T27" s="618">
        <v>32</v>
      </c>
      <c r="U27" s="635" t="s">
        <v>59</v>
      </c>
      <c r="V27" s="123">
        <f>T27*K149</f>
        <v>0.52203941372794449</v>
      </c>
      <c r="W27" s="124">
        <f>V27</f>
        <v>0.52203941372794449</v>
      </c>
      <c r="X27" s="138"/>
      <c r="Y27" s="98"/>
      <c r="Z27" s="95"/>
      <c r="AA27" s="99"/>
      <c r="AB27" s="136"/>
      <c r="AC27" s="137"/>
      <c r="AD27" s="138"/>
      <c r="AE27" s="90"/>
      <c r="AF27" s="95"/>
      <c r="AG27" s="159"/>
      <c r="AH27" s="91"/>
      <c r="AI27" s="92"/>
      <c r="AJ27" s="97"/>
      <c r="AK27" s="515"/>
      <c r="AL27" s="179"/>
      <c r="AM27" s="516"/>
      <c r="AQ27" s="253"/>
      <c r="AR27" s="145"/>
    </row>
    <row r="28" spans="1:44" ht="15.95" customHeight="1" x14ac:dyDescent="0.2">
      <c r="A28" s="897"/>
      <c r="B28" s="443"/>
      <c r="C28" s="347"/>
      <c r="D28" s="853"/>
      <c r="E28" s="853"/>
      <c r="F28" s="856"/>
      <c r="G28" s="884"/>
      <c r="H28" s="995"/>
      <c r="I28" s="973"/>
      <c r="J28" s="808"/>
      <c r="K28" s="952"/>
      <c r="L28" s="776" t="s">
        <v>156</v>
      </c>
      <c r="M28" s="777"/>
      <c r="N28" s="359">
        <v>40</v>
      </c>
      <c r="O28" s="310" t="s">
        <v>59</v>
      </c>
      <c r="P28" s="616">
        <f>N28*K149</f>
        <v>0.65254926715993067</v>
      </c>
      <c r="Q28" s="616">
        <f>P28</f>
        <v>0.65254926715993067</v>
      </c>
      <c r="R28" s="430"/>
      <c r="S28" s="332" t="s">
        <v>145</v>
      </c>
      <c r="T28" s="618">
        <v>142</v>
      </c>
      <c r="U28" s="635" t="s">
        <v>59</v>
      </c>
      <c r="V28" s="123">
        <f>T28*K149</f>
        <v>2.3165498984177537</v>
      </c>
      <c r="W28" s="124">
        <f>V28</f>
        <v>2.3165498984177537</v>
      </c>
      <c r="X28" s="138"/>
      <c r="Y28" s="98"/>
      <c r="Z28" s="95"/>
      <c r="AA28" s="99"/>
      <c r="AB28" s="136"/>
      <c r="AC28" s="137"/>
      <c r="AD28" s="138"/>
      <c r="AE28" s="90"/>
      <c r="AF28" s="95"/>
      <c r="AG28" s="159"/>
      <c r="AH28" s="91"/>
      <c r="AI28" s="92"/>
      <c r="AJ28" s="97"/>
      <c r="AK28" s="667">
        <f>H24</f>
        <v>592.5</v>
      </c>
      <c r="AL28" s="659">
        <f>SUM(T29)</f>
        <v>389</v>
      </c>
      <c r="AM28" s="673">
        <f>J24</f>
        <v>10.195</v>
      </c>
      <c r="AN28" s="662">
        <f>V29</f>
        <v>6.29</v>
      </c>
      <c r="AO28" s="661" t="s">
        <v>37</v>
      </c>
      <c r="AP28" s="708">
        <f>AK28/AM28</f>
        <v>58.116723884256984</v>
      </c>
      <c r="AQ28" s="708">
        <f>AL28/AN28</f>
        <v>61.844197138314783</v>
      </c>
      <c r="AR28" s="145"/>
    </row>
    <row r="29" spans="1:44" ht="15.95" customHeight="1" x14ac:dyDescent="0.2">
      <c r="A29" s="897"/>
      <c r="B29" s="11"/>
      <c r="C29" s="25"/>
      <c r="D29" s="854"/>
      <c r="E29" s="854"/>
      <c r="F29" s="856"/>
      <c r="G29" s="885"/>
      <c r="H29" s="995"/>
      <c r="I29" s="974"/>
      <c r="J29" s="808"/>
      <c r="K29" s="953"/>
      <c r="L29" s="976"/>
      <c r="M29" s="977"/>
      <c r="N29" s="360"/>
      <c r="O29" s="309"/>
      <c r="P29" s="129"/>
      <c r="Q29" s="129"/>
      <c r="R29" s="129"/>
      <c r="S29" s="404" t="s">
        <v>146</v>
      </c>
      <c r="T29" s="606">
        <v>389</v>
      </c>
      <c r="U29" s="607" t="s">
        <v>59</v>
      </c>
      <c r="V29" s="608">
        <v>6.29</v>
      </c>
      <c r="W29" s="609">
        <f>V29</f>
        <v>6.29</v>
      </c>
      <c r="X29" s="131"/>
      <c r="Y29" s="107"/>
      <c r="Z29" s="108"/>
      <c r="AA29" s="109"/>
      <c r="AB29" s="189"/>
      <c r="AC29" s="190"/>
      <c r="AD29" s="191"/>
      <c r="AE29" s="103"/>
      <c r="AF29" s="108"/>
      <c r="AG29" s="193"/>
      <c r="AH29" s="104"/>
      <c r="AI29" s="105"/>
      <c r="AJ29" s="111"/>
      <c r="AK29" s="615">
        <f>SUM(T24:T25,N24:N25)</f>
        <v>490.5</v>
      </c>
      <c r="AL29" s="177">
        <f>SUM(Z24:Z25,T26:T28,N26:N28)</f>
        <v>1166</v>
      </c>
      <c r="AM29" s="665">
        <f>SUM(V24:V25,P24:P25)</f>
        <v>8.0018853885486489</v>
      </c>
      <c r="AN29" s="145">
        <f>SUM(AB24:AB25,V26:V28,P26:P28)</f>
        <v>19.021811137711978</v>
      </c>
      <c r="AO29" s="452" t="s">
        <v>8</v>
      </c>
      <c r="AP29" s="708">
        <f>AK29/AM29</f>
        <v>61.29805366894476</v>
      </c>
      <c r="AQ29" s="708">
        <f>AL29/AN29</f>
        <v>61.29805366894476</v>
      </c>
      <c r="AR29" s="145"/>
    </row>
    <row r="30" spans="1:44" ht="15.95" customHeight="1" x14ac:dyDescent="0.2">
      <c r="A30" s="896" t="s">
        <v>85</v>
      </c>
      <c r="B30" s="444" t="s">
        <v>113</v>
      </c>
      <c r="C30" s="447" t="s">
        <v>127</v>
      </c>
      <c r="D30" s="854" t="s">
        <v>219</v>
      </c>
      <c r="E30" s="854" t="s">
        <v>126</v>
      </c>
      <c r="F30" s="903"/>
      <c r="G30" s="827">
        <v>1</v>
      </c>
      <c r="H30" s="996">
        <v>849.18</v>
      </c>
      <c r="I30" s="973" t="s">
        <v>59</v>
      </c>
      <c r="J30" s="807">
        <f>13.96+0.24</f>
        <v>14.200000000000001</v>
      </c>
      <c r="K30" s="952">
        <f>J30</f>
        <v>14.200000000000001</v>
      </c>
      <c r="L30" s="785" t="s">
        <v>157</v>
      </c>
      <c r="M30" s="826"/>
      <c r="N30" s="359">
        <f>630+70</f>
        <v>700</v>
      </c>
      <c r="O30" s="266" t="s">
        <v>59</v>
      </c>
      <c r="P30" s="616">
        <f>N30*K149</f>
        <v>11.419612175298786</v>
      </c>
      <c r="Q30" s="616">
        <f>P30</f>
        <v>11.419612175298786</v>
      </c>
      <c r="R30" s="341"/>
      <c r="S30" s="332" t="s">
        <v>163</v>
      </c>
      <c r="T30" s="618">
        <f>4*359+184</f>
        <v>1620</v>
      </c>
      <c r="U30" s="619" t="s">
        <v>59</v>
      </c>
      <c r="V30" s="616">
        <f>T30*K149</f>
        <v>26.42824531997719</v>
      </c>
      <c r="W30" s="617">
        <f>V30*3/4</f>
        <v>19.821183989982892</v>
      </c>
      <c r="X30" s="344"/>
      <c r="Y30" s="117"/>
      <c r="Z30" s="113"/>
      <c r="AA30" s="114"/>
      <c r="AB30" s="167"/>
      <c r="AC30" s="172"/>
      <c r="AD30" s="496"/>
      <c r="AE30" s="117"/>
      <c r="AF30" s="168"/>
      <c r="AG30" s="99"/>
      <c r="AH30" s="136"/>
      <c r="AI30" s="137"/>
      <c r="AJ30" s="97"/>
      <c r="AK30" s="366" t="s">
        <v>59</v>
      </c>
      <c r="AL30" s="283"/>
      <c r="AM30" s="122" t="s">
        <v>2</v>
      </c>
      <c r="AN30" s="666"/>
      <c r="AO30" s="86"/>
      <c r="AQ30" s="253"/>
      <c r="AR30" s="145"/>
    </row>
    <row r="31" spans="1:44" ht="15.95" customHeight="1" x14ac:dyDescent="0.2">
      <c r="A31" s="897"/>
      <c r="B31" s="70" t="s">
        <v>114</v>
      </c>
      <c r="C31" s="71" t="s">
        <v>63</v>
      </c>
      <c r="D31" s="902"/>
      <c r="E31" s="902"/>
      <c r="F31" s="904"/>
      <c r="G31" s="828"/>
      <c r="H31" s="997"/>
      <c r="I31" s="973"/>
      <c r="J31" s="808"/>
      <c r="K31" s="952"/>
      <c r="L31" s="785" t="s">
        <v>158</v>
      </c>
      <c r="M31" s="826"/>
      <c r="N31" s="359">
        <v>33</v>
      </c>
      <c r="O31" s="266" t="s">
        <v>59</v>
      </c>
      <c r="P31" s="616">
        <f>N31*K149</f>
        <v>0.53835314540694279</v>
      </c>
      <c r="Q31" s="617">
        <f>P31</f>
        <v>0.53835314540694279</v>
      </c>
      <c r="R31" s="343"/>
      <c r="S31" s="332" t="s">
        <v>160</v>
      </c>
      <c r="T31" s="618">
        <v>20</v>
      </c>
      <c r="U31" s="619" t="s">
        <v>59</v>
      </c>
      <c r="V31" s="616">
        <f>T31*K149</f>
        <v>0.32627463357996533</v>
      </c>
      <c r="W31" s="617">
        <f>V31</f>
        <v>0.32627463357996533</v>
      </c>
      <c r="X31" s="144"/>
      <c r="Y31" s="475"/>
      <c r="Z31" s="469"/>
      <c r="AA31" s="466"/>
      <c r="AB31" s="467"/>
      <c r="AC31" s="468"/>
      <c r="AD31" s="497"/>
      <c r="AE31" s="500"/>
      <c r="AF31" s="501"/>
      <c r="AG31" s="363"/>
      <c r="AH31" s="339"/>
      <c r="AI31" s="340"/>
      <c r="AJ31" s="97"/>
      <c r="AK31" s="365"/>
      <c r="AL31" s="139"/>
      <c r="AN31" s="253"/>
      <c r="AQ31" s="253"/>
      <c r="AR31" s="145"/>
    </row>
    <row r="32" spans="1:44" ht="15.95" customHeight="1" x14ac:dyDescent="0.2">
      <c r="A32" s="897"/>
      <c r="B32" s="70" t="s">
        <v>115</v>
      </c>
      <c r="C32" s="346"/>
      <c r="D32" s="902"/>
      <c r="E32" s="902"/>
      <c r="F32" s="904"/>
      <c r="G32" s="828"/>
      <c r="H32" s="997"/>
      <c r="I32" s="973"/>
      <c r="J32" s="808"/>
      <c r="K32" s="952"/>
      <c r="L32" s="776" t="s">
        <v>159</v>
      </c>
      <c r="M32" s="782"/>
      <c r="N32" s="359">
        <f>100+10</f>
        <v>110</v>
      </c>
      <c r="O32" s="266" t="s">
        <v>59</v>
      </c>
      <c r="P32" s="616">
        <f>N32*K149</f>
        <v>1.7945104846898092</v>
      </c>
      <c r="Q32" s="617">
        <f>P32</f>
        <v>1.7945104846898092</v>
      </c>
      <c r="R32" s="343"/>
      <c r="S32" s="332" t="s">
        <v>162</v>
      </c>
      <c r="T32" s="620">
        <v>75</v>
      </c>
      <c r="U32" s="619" t="s">
        <v>59</v>
      </c>
      <c r="V32" s="616">
        <f>T32*K149</f>
        <v>1.2235298759248698</v>
      </c>
      <c r="W32" s="617">
        <f>V32</f>
        <v>1.2235298759248698</v>
      </c>
      <c r="X32" s="144"/>
      <c r="Y32" s="98"/>
      <c r="Z32" s="95"/>
      <c r="AA32" s="99"/>
      <c r="AB32" s="136"/>
      <c r="AC32" s="137"/>
      <c r="AD32" s="498"/>
      <c r="AE32" s="154"/>
      <c r="AF32" s="95"/>
      <c r="AG32" s="99"/>
      <c r="AH32" s="136"/>
      <c r="AI32" s="137"/>
      <c r="AJ32" s="97"/>
      <c r="AK32" s="515"/>
      <c r="AL32" s="517"/>
      <c r="AM32" s="516"/>
      <c r="AN32" s="253"/>
      <c r="AQ32" s="253"/>
      <c r="AR32" s="145"/>
    </row>
    <row r="33" spans="1:44" ht="15.95" customHeight="1" x14ac:dyDescent="0.2">
      <c r="A33" s="991"/>
      <c r="B33" s="443" t="s">
        <v>116</v>
      </c>
      <c r="C33" s="346"/>
      <c r="D33" s="852"/>
      <c r="E33" s="852"/>
      <c r="F33" s="904"/>
      <c r="G33" s="828"/>
      <c r="H33" s="997"/>
      <c r="I33" s="973"/>
      <c r="J33" s="808"/>
      <c r="K33" s="952"/>
      <c r="L33" s="776" t="s">
        <v>161</v>
      </c>
      <c r="M33" s="777"/>
      <c r="N33" s="359">
        <v>520</v>
      </c>
      <c r="O33" s="266" t="s">
        <v>59</v>
      </c>
      <c r="P33" s="616">
        <f>N33*K149</f>
        <v>8.4831404730790982</v>
      </c>
      <c r="Q33" s="617">
        <v>5.92</v>
      </c>
      <c r="R33" s="574"/>
      <c r="S33" s="332" t="s">
        <v>299</v>
      </c>
      <c r="T33" s="618">
        <f>2540+10+50</f>
        <v>2600</v>
      </c>
      <c r="U33" s="619" t="s">
        <v>59</v>
      </c>
      <c r="V33" s="616">
        <f>T33*K149</f>
        <v>42.415702365395489</v>
      </c>
      <c r="W33" s="617">
        <f>V33*1/4</f>
        <v>10.603925591348872</v>
      </c>
      <c r="X33" s="144"/>
      <c r="Y33" s="98"/>
      <c r="Z33" s="95"/>
      <c r="AA33" s="99"/>
      <c r="AB33" s="136"/>
      <c r="AC33" s="137"/>
      <c r="AD33" s="498"/>
      <c r="AE33" s="154"/>
      <c r="AF33" s="95"/>
      <c r="AG33" s="99"/>
      <c r="AH33" s="136"/>
      <c r="AI33" s="137"/>
      <c r="AJ33" s="97"/>
      <c r="AK33" s="667">
        <f>H30</f>
        <v>849.18</v>
      </c>
      <c r="AL33" s="517"/>
      <c r="AM33" s="673">
        <f>J30</f>
        <v>14.200000000000001</v>
      </c>
      <c r="AN33" s="253"/>
      <c r="AO33" s="661" t="s">
        <v>37</v>
      </c>
      <c r="AP33" s="708">
        <f>AK33/AM33</f>
        <v>59.801408450704216</v>
      </c>
      <c r="AQ33" s="708" t="e">
        <f>AL33/AN33</f>
        <v>#DIV/0!</v>
      </c>
      <c r="AR33" s="145"/>
    </row>
    <row r="34" spans="1:44" ht="15.95" customHeight="1" x14ac:dyDescent="0.2">
      <c r="A34" s="991"/>
      <c r="B34" s="443"/>
      <c r="C34" s="21"/>
      <c r="D34" s="852"/>
      <c r="E34" s="852"/>
      <c r="F34" s="905"/>
      <c r="G34" s="829"/>
      <c r="H34" s="998"/>
      <c r="I34" s="973"/>
      <c r="J34" s="889"/>
      <c r="K34" s="952"/>
      <c r="L34" s="776" t="s">
        <v>164</v>
      </c>
      <c r="M34" s="777"/>
      <c r="N34" s="473">
        <v>0</v>
      </c>
      <c r="O34" s="470" t="s">
        <v>59</v>
      </c>
      <c r="P34" s="532">
        <v>0</v>
      </c>
      <c r="Q34" s="357">
        <v>0</v>
      </c>
      <c r="R34" s="156"/>
      <c r="S34" s="332"/>
      <c r="T34" s="618"/>
      <c r="U34" s="619"/>
      <c r="V34" s="616"/>
      <c r="W34" s="617"/>
      <c r="X34" s="144"/>
      <c r="Y34" s="476"/>
      <c r="Z34" s="95"/>
      <c r="AA34" s="99"/>
      <c r="AB34" s="136"/>
      <c r="AC34" s="137"/>
      <c r="AD34" s="498"/>
      <c r="AE34" s="119"/>
      <c r="AF34" s="95"/>
      <c r="AG34" s="99"/>
      <c r="AH34" s="136"/>
      <c r="AI34" s="137"/>
      <c r="AJ34" s="97"/>
      <c r="AK34" s="630">
        <v>0</v>
      </c>
      <c r="AL34" s="367">
        <f>SUM(T30:T33,N30:N33)</f>
        <v>5678</v>
      </c>
      <c r="AM34" s="665">
        <v>0</v>
      </c>
      <c r="AN34" s="145">
        <f>SUM(V30:V33,P30:P33)</f>
        <v>92.629368473352159</v>
      </c>
      <c r="AO34" s="452" t="s">
        <v>8</v>
      </c>
      <c r="AP34" s="708" t="e">
        <f>AK34/AM34</f>
        <v>#DIV/0!</v>
      </c>
      <c r="AQ34" s="708">
        <f>AL34/AN34</f>
        <v>61.298053668944753</v>
      </c>
      <c r="AR34" s="145"/>
    </row>
    <row r="35" spans="1:44" ht="15.95" customHeight="1" x14ac:dyDescent="0.2">
      <c r="A35" s="896" t="s">
        <v>86</v>
      </c>
      <c r="B35" s="444" t="s">
        <v>118</v>
      </c>
      <c r="C35" s="410" t="s">
        <v>121</v>
      </c>
      <c r="D35" s="852" t="s">
        <v>220</v>
      </c>
      <c r="E35" s="852" t="s">
        <v>129</v>
      </c>
      <c r="F35" s="903"/>
      <c r="G35" s="827">
        <v>1</v>
      </c>
      <c r="H35" s="880">
        <f>3000/2</f>
        <v>1500</v>
      </c>
      <c r="I35" s="972" t="s">
        <v>59</v>
      </c>
      <c r="J35" s="807">
        <f>H35*K149</f>
        <v>24.470597518497399</v>
      </c>
      <c r="K35" s="951">
        <f>J35</f>
        <v>24.470597518497399</v>
      </c>
      <c r="L35" s="787" t="s">
        <v>165</v>
      </c>
      <c r="M35" s="833"/>
      <c r="N35" s="471">
        <v>0</v>
      </c>
      <c r="O35" s="472" t="s">
        <v>59</v>
      </c>
      <c r="P35" s="520">
        <f>N35*K149</f>
        <v>0</v>
      </c>
      <c r="Q35" s="520">
        <f>P35</f>
        <v>0</v>
      </c>
      <c r="R35" s="348"/>
      <c r="S35" s="355" t="s">
        <v>166</v>
      </c>
      <c r="T35" s="484">
        <v>0</v>
      </c>
      <c r="U35" s="485" t="s">
        <v>59</v>
      </c>
      <c r="V35" s="482">
        <f>T35*K149</f>
        <v>0</v>
      </c>
      <c r="W35" s="483">
        <f>V35</f>
        <v>0</v>
      </c>
      <c r="X35" s="486"/>
      <c r="Y35" s="117" t="s">
        <v>169</v>
      </c>
      <c r="Z35" s="611">
        <v>800</v>
      </c>
      <c r="AA35" s="612" t="s">
        <v>59</v>
      </c>
      <c r="AB35" s="604">
        <f>Z35*K149</f>
        <v>13.050985343198612</v>
      </c>
      <c r="AC35" s="605">
        <f>3/11*AB35</f>
        <v>3.5593596390541666</v>
      </c>
      <c r="AD35" s="499"/>
      <c r="AE35" s="490"/>
      <c r="AF35" s="639"/>
      <c r="AG35" s="645"/>
      <c r="AH35" s="641"/>
      <c r="AI35" s="642"/>
      <c r="AJ35" s="174"/>
      <c r="AK35" s="366" t="s">
        <v>59</v>
      </c>
      <c r="AL35" s="283"/>
      <c r="AM35" s="122" t="s">
        <v>2</v>
      </c>
      <c r="AN35" s="666"/>
      <c r="AO35" s="86"/>
      <c r="AQ35" s="253"/>
      <c r="AR35" s="145"/>
    </row>
    <row r="36" spans="1:44" ht="15.95" customHeight="1" x14ac:dyDescent="0.2">
      <c r="A36" s="897"/>
      <c r="B36" s="70" t="s">
        <v>119</v>
      </c>
      <c r="C36" s="71" t="s">
        <v>128</v>
      </c>
      <c r="D36" s="853"/>
      <c r="E36" s="853"/>
      <c r="F36" s="904"/>
      <c r="G36" s="828"/>
      <c r="H36" s="881"/>
      <c r="I36" s="973"/>
      <c r="J36" s="808"/>
      <c r="K36" s="952"/>
      <c r="L36" s="776" t="s">
        <v>167</v>
      </c>
      <c r="M36" s="782"/>
      <c r="N36" s="359">
        <f>2*300+2*250</f>
        <v>1100</v>
      </c>
      <c r="O36" s="621" t="s">
        <v>59</v>
      </c>
      <c r="P36" s="616">
        <f>N36*K149</f>
        <v>17.945104846898094</v>
      </c>
      <c r="Q36" s="617">
        <f>2*300/1100*P36</f>
        <v>9.7882390073989587</v>
      </c>
      <c r="R36" s="349"/>
      <c r="S36" s="332" t="s">
        <v>168</v>
      </c>
      <c r="T36" s="598">
        <v>240</v>
      </c>
      <c r="U36" s="599" t="s">
        <v>59</v>
      </c>
      <c r="V36" s="583">
        <f>T36*K149</f>
        <v>3.9152956029595836</v>
      </c>
      <c r="W36" s="592">
        <f>V36/2</f>
        <v>1.9576478014797918</v>
      </c>
      <c r="X36" s="373"/>
      <c r="Y36" s="277"/>
      <c r="Z36" s="464"/>
      <c r="AA36" s="402"/>
      <c r="AB36" s="465"/>
      <c r="AC36" s="403"/>
      <c r="AD36" s="320"/>
      <c r="AE36" s="90"/>
      <c r="AF36" s="168"/>
      <c r="AG36" s="159"/>
      <c r="AH36" s="91"/>
      <c r="AI36" s="92"/>
      <c r="AJ36" s="97"/>
      <c r="AK36" s="365"/>
      <c r="AL36" s="139"/>
      <c r="AN36" s="253"/>
      <c r="AQ36" s="253"/>
      <c r="AR36" s="145"/>
    </row>
    <row r="37" spans="1:44" ht="15.95" customHeight="1" x14ac:dyDescent="0.2">
      <c r="A37" s="897"/>
      <c r="B37" s="70" t="s">
        <v>120</v>
      </c>
      <c r="C37" s="346"/>
      <c r="D37" s="853"/>
      <c r="E37" s="853"/>
      <c r="F37" s="904"/>
      <c r="G37" s="828"/>
      <c r="H37" s="881"/>
      <c r="I37" s="973"/>
      <c r="J37" s="808"/>
      <c r="K37" s="952"/>
      <c r="L37" s="776" t="s">
        <v>170</v>
      </c>
      <c r="M37" s="782"/>
      <c r="N37" s="610">
        <v>150</v>
      </c>
      <c r="O37" s="623" t="s">
        <v>59</v>
      </c>
      <c r="P37" s="1063">
        <f>N37*K149</f>
        <v>2.4470597518497397</v>
      </c>
      <c r="Q37" s="1063">
        <f>P37</f>
        <v>2.4470597518497397</v>
      </c>
      <c r="R37" s="132"/>
      <c r="S37" s="332" t="s">
        <v>177</v>
      </c>
      <c r="T37" s="610">
        <v>750</v>
      </c>
      <c r="U37" s="691" t="s">
        <v>59</v>
      </c>
      <c r="V37" s="1063">
        <f>T37*K149</f>
        <v>12.2352987592487</v>
      </c>
      <c r="W37" s="1064">
        <f>300/750*V37</f>
        <v>4.8941195036994802</v>
      </c>
      <c r="X37" s="144"/>
      <c r="Y37" s="90"/>
      <c r="Z37" s="464"/>
      <c r="AA37" s="402"/>
      <c r="AB37" s="465"/>
      <c r="AC37" s="403"/>
      <c r="AD37" s="320"/>
      <c r="AE37" s="90"/>
      <c r="AF37" s="168"/>
      <c r="AG37" s="159"/>
      <c r="AH37" s="91"/>
      <c r="AI37" s="92"/>
      <c r="AJ37" s="97"/>
      <c r="AK37" s="515"/>
      <c r="AL37" s="517"/>
      <c r="AM37" s="516"/>
      <c r="AN37" s="253"/>
      <c r="AQ37" s="253"/>
      <c r="AR37" s="145"/>
    </row>
    <row r="38" spans="1:44" ht="15.95" customHeight="1" x14ac:dyDescent="0.2">
      <c r="A38" s="897"/>
      <c r="B38" s="70"/>
      <c r="C38" s="346"/>
      <c r="D38" s="853"/>
      <c r="E38" s="853"/>
      <c r="F38" s="904"/>
      <c r="G38" s="828"/>
      <c r="H38" s="881"/>
      <c r="I38" s="973"/>
      <c r="J38" s="808"/>
      <c r="K38" s="952"/>
      <c r="L38" s="776" t="s">
        <v>171</v>
      </c>
      <c r="M38" s="777"/>
      <c r="N38" s="610">
        <v>150</v>
      </c>
      <c r="O38" s="623" t="s">
        <v>59</v>
      </c>
      <c r="P38" s="1063">
        <f>N38*K149</f>
        <v>2.4470597518497397</v>
      </c>
      <c r="Q38" s="1064">
        <f>P38</f>
        <v>2.4470597518497397</v>
      </c>
      <c r="R38" s="143"/>
      <c r="S38" s="332" t="s">
        <v>172</v>
      </c>
      <c r="T38" s="618">
        <v>102</v>
      </c>
      <c r="U38" s="619" t="s">
        <v>59</v>
      </c>
      <c r="V38" s="616">
        <f>T38*K149</f>
        <v>1.664000631257823</v>
      </c>
      <c r="W38" s="617">
        <f>V38/2</f>
        <v>0.83200031562891152</v>
      </c>
      <c r="X38" s="144"/>
      <c r="Y38" s="622"/>
      <c r="Z38" s="464"/>
      <c r="AA38" s="402"/>
      <c r="AB38" s="465"/>
      <c r="AC38" s="403"/>
      <c r="AD38" s="320"/>
      <c r="AE38" s="90"/>
      <c r="AF38" s="168"/>
      <c r="AG38" s="159"/>
      <c r="AH38" s="91"/>
      <c r="AI38" s="92"/>
      <c r="AJ38" s="97"/>
      <c r="AK38" s="515"/>
      <c r="AL38" s="517"/>
      <c r="AM38" s="516"/>
      <c r="AN38" s="253"/>
      <c r="AO38" s="453"/>
      <c r="AQ38" s="253"/>
      <c r="AR38" s="145"/>
    </row>
    <row r="39" spans="1:44" ht="15.95" customHeight="1" x14ac:dyDescent="0.2">
      <c r="A39" s="897"/>
      <c r="B39" s="70"/>
      <c r="C39" s="346"/>
      <c r="D39" s="853"/>
      <c r="E39" s="853"/>
      <c r="F39" s="904"/>
      <c r="G39" s="828"/>
      <c r="H39" s="881"/>
      <c r="I39" s="973"/>
      <c r="J39" s="808"/>
      <c r="K39" s="952"/>
      <c r="L39" s="776"/>
      <c r="M39" s="777"/>
      <c r="N39" s="358"/>
      <c r="O39" s="470"/>
      <c r="P39" s="430"/>
      <c r="Q39" s="143"/>
      <c r="R39" s="143"/>
      <c r="S39" s="332" t="s">
        <v>173</v>
      </c>
      <c r="T39" s="618">
        <v>22</v>
      </c>
      <c r="U39" s="619" t="s">
        <v>59</v>
      </c>
      <c r="V39" s="616">
        <f>T39*K149</f>
        <v>0.35890209693796182</v>
      </c>
      <c r="W39" s="617">
        <f>V39</f>
        <v>0.35890209693796182</v>
      </c>
      <c r="X39" s="144"/>
      <c r="Y39" s="622"/>
      <c r="Z39" s="464"/>
      <c r="AA39" s="402"/>
      <c r="AB39" s="465"/>
      <c r="AC39" s="403"/>
      <c r="AD39" s="320"/>
      <c r="AE39" s="90"/>
      <c r="AF39" s="168"/>
      <c r="AG39" s="159"/>
      <c r="AH39" s="91"/>
      <c r="AI39" s="92"/>
      <c r="AJ39" s="97"/>
      <c r="AK39" s="667">
        <f>H35</f>
        <v>1500</v>
      </c>
      <c r="AL39" s="517"/>
      <c r="AM39" s="673">
        <f>J35</f>
        <v>24.470597518497399</v>
      </c>
      <c r="AN39" s="253"/>
      <c r="AO39" s="661" t="s">
        <v>37</v>
      </c>
      <c r="AP39" s="708">
        <f>AK39/AM39</f>
        <v>61.29805366894476</v>
      </c>
      <c r="AQ39" s="708" t="e">
        <f>AL39/AN39</f>
        <v>#DIV/0!</v>
      </c>
      <c r="AR39" s="145"/>
    </row>
    <row r="40" spans="1:44" ht="15.95" customHeight="1" x14ac:dyDescent="0.2">
      <c r="A40" s="897"/>
      <c r="B40" s="443"/>
      <c r="C40" s="456"/>
      <c r="D40" s="854"/>
      <c r="E40" s="854"/>
      <c r="F40" s="905"/>
      <c r="G40" s="829"/>
      <c r="H40" s="882"/>
      <c r="I40" s="974"/>
      <c r="J40" s="889"/>
      <c r="K40" s="953"/>
      <c r="L40" s="976"/>
      <c r="M40" s="977"/>
      <c r="N40" s="361"/>
      <c r="O40" s="474"/>
      <c r="P40" s="129"/>
      <c r="Q40" s="130"/>
      <c r="R40" s="157"/>
      <c r="S40" s="404" t="s">
        <v>178</v>
      </c>
      <c r="T40" s="361">
        <v>0</v>
      </c>
      <c r="U40" s="1061" t="s">
        <v>59</v>
      </c>
      <c r="V40" s="1062">
        <v>0</v>
      </c>
      <c r="W40" s="191">
        <v>0</v>
      </c>
      <c r="X40" s="131"/>
      <c r="Y40" s="175"/>
      <c r="Z40" s="321"/>
      <c r="AA40" s="322"/>
      <c r="AB40" s="323"/>
      <c r="AC40" s="324"/>
      <c r="AD40" s="325"/>
      <c r="AE40" s="103"/>
      <c r="AF40" s="176"/>
      <c r="AG40" s="110"/>
      <c r="AH40" s="104"/>
      <c r="AI40" s="105"/>
      <c r="AJ40" s="111"/>
      <c r="AK40" s="631">
        <f>SUM(Z35,T36:T37,N37:N38)</f>
        <v>2090</v>
      </c>
      <c r="AL40" s="367">
        <f>SUM(T38,T39,N36)</f>
        <v>1224</v>
      </c>
      <c r="AM40" s="665">
        <f>SUM(AB35,V36:V37,P37:P38)</f>
        <v>34.095699209106378</v>
      </c>
      <c r="AN40" s="145">
        <f>SUM(V38:V39,P36)</f>
        <v>19.968007575093878</v>
      </c>
      <c r="AO40" s="452" t="s">
        <v>8</v>
      </c>
      <c r="AP40" s="708">
        <f>AK40/AM40</f>
        <v>61.298053668944753</v>
      </c>
      <c r="AQ40" s="708">
        <f>AL40/AN40</f>
        <v>61.298053668944753</v>
      </c>
      <c r="AR40" s="145"/>
    </row>
    <row r="41" spans="1:44" ht="15.95" customHeight="1" x14ac:dyDescent="0.2">
      <c r="A41" s="1011" t="s">
        <v>87</v>
      </c>
      <c r="B41" s="444" t="s">
        <v>118</v>
      </c>
      <c r="C41" s="410" t="s">
        <v>121</v>
      </c>
      <c r="D41" s="853" t="s">
        <v>220</v>
      </c>
      <c r="E41" s="853" t="s">
        <v>129</v>
      </c>
      <c r="F41" s="907"/>
      <c r="G41" s="827">
        <v>1</v>
      </c>
      <c r="H41" s="799">
        <f>3000/2</f>
        <v>1500</v>
      </c>
      <c r="I41" s="814" t="s">
        <v>59</v>
      </c>
      <c r="J41" s="890">
        <f>H41*K149</f>
        <v>24.470597518497399</v>
      </c>
      <c r="K41" s="820">
        <f>J41</f>
        <v>24.470597518497399</v>
      </c>
      <c r="L41" s="785" t="s">
        <v>175</v>
      </c>
      <c r="M41" s="826"/>
      <c r="N41" s="610">
        <v>70</v>
      </c>
      <c r="O41" s="623" t="s">
        <v>59</v>
      </c>
      <c r="P41" s="583">
        <f>N41*K149</f>
        <v>1.1419612175298786</v>
      </c>
      <c r="Q41" s="592">
        <f>P41</f>
        <v>1.1419612175298786</v>
      </c>
      <c r="R41" s="156"/>
      <c r="S41" s="355" t="s">
        <v>174</v>
      </c>
      <c r="T41" s="598">
        <v>35</v>
      </c>
      <c r="U41" s="599" t="s">
        <v>59</v>
      </c>
      <c r="V41" s="583">
        <f>T41*K149</f>
        <v>0.57098060876493928</v>
      </c>
      <c r="W41" s="583">
        <f>V41</f>
        <v>0.57098060876493928</v>
      </c>
      <c r="X41" s="144"/>
      <c r="Y41" s="326" t="s">
        <v>198</v>
      </c>
      <c r="Z41" s="536">
        <v>0</v>
      </c>
      <c r="AA41" s="1065" t="s">
        <v>59</v>
      </c>
      <c r="AB41" s="534">
        <v>0</v>
      </c>
      <c r="AC41" s="535">
        <v>0</v>
      </c>
      <c r="AD41" s="126"/>
      <c r="AE41" s="477" t="s">
        <v>184</v>
      </c>
      <c r="AF41" s="624">
        <v>5</v>
      </c>
      <c r="AG41" s="600" t="s">
        <v>59</v>
      </c>
      <c r="AH41" s="123">
        <f>AF41*K149</f>
        <v>8.1568658394991334E-2</v>
      </c>
      <c r="AI41" s="123">
        <f>AH41</f>
        <v>8.1568658394991334E-2</v>
      </c>
      <c r="AJ41" s="141"/>
      <c r="AK41" s="366" t="s">
        <v>59</v>
      </c>
      <c r="AL41" s="283"/>
      <c r="AM41" s="122" t="s">
        <v>2</v>
      </c>
      <c r="AN41" s="666"/>
      <c r="AO41" s="86"/>
      <c r="AQ41" s="253"/>
      <c r="AR41" s="145"/>
    </row>
    <row r="42" spans="1:44" ht="15.95" customHeight="1" x14ac:dyDescent="0.2">
      <c r="A42" s="835"/>
      <c r="B42" s="70" t="s">
        <v>119</v>
      </c>
      <c r="C42" s="71" t="s">
        <v>128</v>
      </c>
      <c r="D42" s="853"/>
      <c r="E42" s="853"/>
      <c r="F42" s="907"/>
      <c r="G42" s="828"/>
      <c r="H42" s="799"/>
      <c r="I42" s="814"/>
      <c r="J42" s="817"/>
      <c r="K42" s="820"/>
      <c r="L42" s="776" t="s">
        <v>176</v>
      </c>
      <c r="M42" s="777"/>
      <c r="N42" s="610">
        <v>150</v>
      </c>
      <c r="O42" s="623" t="s">
        <v>59</v>
      </c>
      <c r="P42" s="1063">
        <f>N42*K149</f>
        <v>2.4470597518497397</v>
      </c>
      <c r="Q42" s="1063">
        <f>P42</f>
        <v>2.4470597518497397</v>
      </c>
      <c r="R42" s="132"/>
      <c r="S42" s="332" t="s">
        <v>179</v>
      </c>
      <c r="T42" s="610">
        <v>1000</v>
      </c>
      <c r="U42" s="691" t="s">
        <v>59</v>
      </c>
      <c r="V42" s="1063">
        <f>T42*K149</f>
        <v>16.313731678998266</v>
      </c>
      <c r="W42" s="1064">
        <f>500/1000*V42</f>
        <v>8.1568658394991331</v>
      </c>
      <c r="X42" s="144"/>
      <c r="Y42" s="326" t="s">
        <v>182</v>
      </c>
      <c r="Z42" s="613">
        <v>1810</v>
      </c>
      <c r="AA42" s="614" t="s">
        <v>59</v>
      </c>
      <c r="AB42" s="594">
        <f>Z42*K149</f>
        <v>29.52785433898686</v>
      </c>
      <c r="AC42" s="595">
        <f>AB42*3/14</f>
        <v>6.327397358354327</v>
      </c>
      <c r="AD42" s="126"/>
      <c r="AE42" s="271"/>
      <c r="AF42" s="272"/>
      <c r="AG42" s="273"/>
      <c r="AH42" s="265"/>
      <c r="AI42" s="265"/>
      <c r="AJ42" s="274"/>
      <c r="AK42" s="365"/>
      <c r="AL42" s="139"/>
      <c r="AN42" s="253"/>
      <c r="AQ42" s="253"/>
      <c r="AR42" s="145"/>
    </row>
    <row r="43" spans="1:44" ht="15.95" customHeight="1" x14ac:dyDescent="0.2">
      <c r="A43" s="835"/>
      <c r="B43" s="70" t="s">
        <v>120</v>
      </c>
      <c r="C43" s="346"/>
      <c r="D43" s="853"/>
      <c r="E43" s="853"/>
      <c r="F43" s="907"/>
      <c r="G43" s="828"/>
      <c r="H43" s="799"/>
      <c r="I43" s="814"/>
      <c r="J43" s="817"/>
      <c r="K43" s="820"/>
      <c r="L43" s="776" t="s">
        <v>185</v>
      </c>
      <c r="M43" s="777"/>
      <c r="N43" s="610">
        <v>150</v>
      </c>
      <c r="O43" s="623" t="s">
        <v>59</v>
      </c>
      <c r="P43" s="1063">
        <f>N43*K149</f>
        <v>2.4470597518497397</v>
      </c>
      <c r="Q43" s="1063">
        <f>P43</f>
        <v>2.4470597518497397</v>
      </c>
      <c r="R43" s="132"/>
      <c r="S43" s="332" t="s">
        <v>181</v>
      </c>
      <c r="T43" s="598">
        <v>195</v>
      </c>
      <c r="U43" s="599" t="s">
        <v>59</v>
      </c>
      <c r="V43" s="583">
        <f>T43*K149</f>
        <v>3.1811776774046616</v>
      </c>
      <c r="W43" s="592">
        <f>V43*2/5</f>
        <v>1.2724710709618647</v>
      </c>
      <c r="X43" s="144"/>
      <c r="Y43" s="326" t="s">
        <v>180</v>
      </c>
      <c r="Z43" s="613">
        <v>200</v>
      </c>
      <c r="AA43" s="614" t="s">
        <v>59</v>
      </c>
      <c r="AB43" s="594">
        <f>Z43*K149</f>
        <v>3.2627463357996529</v>
      </c>
      <c r="AC43" s="595">
        <f>AB43</f>
        <v>3.2627463357996529</v>
      </c>
      <c r="AD43" s="350"/>
      <c r="AE43" s="26"/>
      <c r="AF43" s="134"/>
      <c r="AG43" s="159"/>
      <c r="AH43" s="136"/>
      <c r="AI43" s="137"/>
      <c r="AJ43" s="141"/>
      <c r="AK43" s="515"/>
      <c r="AL43" s="517"/>
      <c r="AM43" s="516"/>
      <c r="AN43" s="253"/>
      <c r="AO43" s="661" t="s">
        <v>37</v>
      </c>
      <c r="AP43" s="708" t="e">
        <f>AK43/AM43</f>
        <v>#DIV/0!</v>
      </c>
      <c r="AQ43" s="708" t="e">
        <f>AL43/AN43</f>
        <v>#DIV/0!</v>
      </c>
      <c r="AR43" s="145"/>
    </row>
    <row r="44" spans="1:44" ht="15.95" customHeight="1" x14ac:dyDescent="0.2">
      <c r="A44" s="835"/>
      <c r="B44" s="443"/>
      <c r="C44" s="456"/>
      <c r="D44" s="853"/>
      <c r="E44" s="853"/>
      <c r="F44" s="907"/>
      <c r="G44" s="829"/>
      <c r="H44" s="799"/>
      <c r="I44" s="814"/>
      <c r="J44" s="818"/>
      <c r="K44" s="820"/>
      <c r="L44" s="776"/>
      <c r="M44" s="777"/>
      <c r="N44" s="358"/>
      <c r="O44" s="491"/>
      <c r="P44" s="657"/>
      <c r="Q44" s="657"/>
      <c r="R44" s="132"/>
      <c r="S44" s="332" t="s">
        <v>183</v>
      </c>
      <c r="T44" s="618">
        <v>203</v>
      </c>
      <c r="U44" s="619" t="s">
        <v>59</v>
      </c>
      <c r="V44" s="616">
        <f>T44*K149</f>
        <v>3.311687530836648</v>
      </c>
      <c r="W44" s="617">
        <f>V44</f>
        <v>3.311687530836648</v>
      </c>
      <c r="X44" s="144"/>
      <c r="Y44" s="183"/>
      <c r="Z44" s="134"/>
      <c r="AA44" s="135"/>
      <c r="AB44" s="136"/>
      <c r="AC44" s="137"/>
      <c r="AD44" s="138"/>
      <c r="AE44" s="26"/>
      <c r="AF44" s="134"/>
      <c r="AG44" s="159"/>
      <c r="AH44" s="136"/>
      <c r="AI44" s="137"/>
      <c r="AJ44" s="141"/>
      <c r="AK44" s="615">
        <f>SUM(Z42:Z43,T41:T43,N41:N43)</f>
        <v>3610</v>
      </c>
      <c r="AL44" s="177">
        <f>SUM(AF41,T44,H41)</f>
        <v>1708</v>
      </c>
      <c r="AM44" s="665">
        <f>SUM(AB42:AB43,V41:V43,P41:P43)</f>
        <v>58.892571361183741</v>
      </c>
      <c r="AN44" s="145">
        <f>SUM(AH41,V44,J41)</f>
        <v>27.863853707729039</v>
      </c>
      <c r="AO44" s="452" t="s">
        <v>8</v>
      </c>
      <c r="AP44" s="708">
        <f>AK44/AM44</f>
        <v>61.29805366894476</v>
      </c>
      <c r="AQ44" s="708">
        <f>AL44/AN44</f>
        <v>61.29805366894476</v>
      </c>
      <c r="AR44" s="145"/>
    </row>
    <row r="45" spans="1:44" ht="15.95" customHeight="1" x14ac:dyDescent="0.2">
      <c r="A45" s="834" t="s">
        <v>88</v>
      </c>
      <c r="B45" s="444" t="s">
        <v>122</v>
      </c>
      <c r="C45" s="410" t="s">
        <v>121</v>
      </c>
      <c r="D45" s="852" t="s">
        <v>221</v>
      </c>
      <c r="E45" s="852" t="s">
        <v>125</v>
      </c>
      <c r="F45" s="855"/>
      <c r="G45" s="883">
        <v>2</v>
      </c>
      <c r="H45" s="803">
        <v>2200</v>
      </c>
      <c r="I45" s="805" t="s">
        <v>59</v>
      </c>
      <c r="J45" s="807">
        <f>H45*K149</f>
        <v>35.890209693796187</v>
      </c>
      <c r="K45" s="809">
        <f>J45/2</f>
        <v>17.945104846898094</v>
      </c>
      <c r="L45" s="791" t="s">
        <v>186</v>
      </c>
      <c r="M45" s="792"/>
      <c r="N45" s="1066">
        <v>150</v>
      </c>
      <c r="O45" s="1067" t="s">
        <v>59</v>
      </c>
      <c r="P45" s="1068">
        <f>N45*K149</f>
        <v>2.4470597518497397</v>
      </c>
      <c r="Q45" s="1069">
        <f>P45</f>
        <v>2.4470597518497397</v>
      </c>
      <c r="R45" s="345"/>
      <c r="S45" s="355" t="s">
        <v>193</v>
      </c>
      <c r="T45" s="626">
        <f>1555+145</f>
        <v>1700</v>
      </c>
      <c r="U45" s="627" t="s">
        <v>59</v>
      </c>
      <c r="V45" s="628">
        <f>T45*K149</f>
        <v>27.733343854297051</v>
      </c>
      <c r="W45" s="629">
        <f>V45*3/5</f>
        <v>16.64000631257823</v>
      </c>
      <c r="X45" s="169"/>
      <c r="Y45" s="412"/>
      <c r="Z45" s="184"/>
      <c r="AA45" s="399"/>
      <c r="AB45" s="167"/>
      <c r="AC45" s="172"/>
      <c r="AD45" s="173"/>
      <c r="AE45" s="117"/>
      <c r="AF45" s="489"/>
      <c r="AG45" s="114"/>
      <c r="AH45" s="115"/>
      <c r="AI45" s="115"/>
      <c r="AJ45" s="285"/>
      <c r="AK45" s="366" t="s">
        <v>59</v>
      </c>
      <c r="AL45" s="283"/>
      <c r="AM45" s="122" t="s">
        <v>2</v>
      </c>
      <c r="AN45" s="666"/>
      <c r="AO45" s="86"/>
      <c r="AQ45" s="253"/>
      <c r="AR45" s="145"/>
    </row>
    <row r="46" spans="1:44" ht="15.95" customHeight="1" x14ac:dyDescent="0.2">
      <c r="A46" s="835"/>
      <c r="B46" s="70" t="s">
        <v>123</v>
      </c>
      <c r="C46" s="71" t="s">
        <v>63</v>
      </c>
      <c r="D46" s="853"/>
      <c r="E46" s="853"/>
      <c r="F46" s="856"/>
      <c r="G46" s="884"/>
      <c r="H46" s="804"/>
      <c r="I46" s="806"/>
      <c r="J46" s="808"/>
      <c r="K46" s="810"/>
      <c r="L46" s="785" t="s">
        <v>188</v>
      </c>
      <c r="M46" s="823"/>
      <c r="N46" s="359">
        <v>72</v>
      </c>
      <c r="O46" s="266" t="s">
        <v>59</v>
      </c>
      <c r="P46" s="616">
        <f>N46*K149</f>
        <v>1.1745886808878752</v>
      </c>
      <c r="Q46" s="616">
        <f>3/5*P46</f>
        <v>0.70475320853272505</v>
      </c>
      <c r="R46" s="143"/>
      <c r="S46" s="332" t="s">
        <v>195</v>
      </c>
      <c r="T46" s="618">
        <v>50</v>
      </c>
      <c r="U46" s="619" t="s">
        <v>59</v>
      </c>
      <c r="V46" s="616">
        <f>T46*K149</f>
        <v>0.81568658394991322</v>
      </c>
      <c r="W46" s="617">
        <f>V46</f>
        <v>0.81568658394991322</v>
      </c>
      <c r="X46" s="144"/>
      <c r="Y46" s="154"/>
      <c r="Z46" s="95"/>
      <c r="AA46" s="99"/>
      <c r="AB46" s="136"/>
      <c r="AC46" s="137"/>
      <c r="AD46" s="138"/>
      <c r="AE46" s="477"/>
      <c r="AF46" s="134"/>
      <c r="AG46" s="478"/>
      <c r="AH46" s="136"/>
      <c r="AI46" s="137"/>
      <c r="AJ46" s="141"/>
      <c r="AK46" s="365"/>
      <c r="AL46" s="139"/>
      <c r="AN46" s="253"/>
      <c r="AQ46" s="253"/>
      <c r="AR46" s="145"/>
    </row>
    <row r="47" spans="1:44" ht="15.95" customHeight="1" x14ac:dyDescent="0.2">
      <c r="A47" s="835"/>
      <c r="B47" s="70" t="s">
        <v>124</v>
      </c>
      <c r="C47" s="346"/>
      <c r="D47" s="853"/>
      <c r="E47" s="853"/>
      <c r="F47" s="856"/>
      <c r="G47" s="884"/>
      <c r="H47" s="804"/>
      <c r="I47" s="806"/>
      <c r="J47" s="808"/>
      <c r="K47" s="810"/>
      <c r="L47" s="785" t="s">
        <v>187</v>
      </c>
      <c r="M47" s="823"/>
      <c r="N47" s="359">
        <v>15</v>
      </c>
      <c r="O47" s="266" t="s">
        <v>59</v>
      </c>
      <c r="P47" s="616">
        <f>N47*K149</f>
        <v>0.24470597518497397</v>
      </c>
      <c r="Q47" s="616">
        <f>P47</f>
        <v>0.24470597518497397</v>
      </c>
      <c r="R47" s="132"/>
      <c r="S47" s="332" t="s">
        <v>194</v>
      </c>
      <c r="T47" s="618">
        <v>120</v>
      </c>
      <c r="U47" s="619" t="s">
        <v>59</v>
      </c>
      <c r="V47" s="616">
        <f>T47*K149</f>
        <v>1.9576478014797918</v>
      </c>
      <c r="W47" s="617">
        <f>V47</f>
        <v>1.9576478014797918</v>
      </c>
      <c r="X47" s="144"/>
      <c r="Y47" s="133"/>
      <c r="Z47" s="95"/>
      <c r="AA47" s="135"/>
      <c r="AB47" s="136"/>
      <c r="AC47" s="137"/>
      <c r="AD47" s="138"/>
      <c r="AE47" s="165"/>
      <c r="AF47" s="134"/>
      <c r="AG47" s="159"/>
      <c r="AH47" s="136"/>
      <c r="AI47" s="137"/>
      <c r="AJ47" s="141"/>
      <c r="AK47" s="365"/>
      <c r="AL47" s="139"/>
      <c r="AN47" s="253"/>
      <c r="AQ47" s="253"/>
      <c r="AR47" s="145"/>
    </row>
    <row r="48" spans="1:44" ht="15.95" customHeight="1" x14ac:dyDescent="0.2">
      <c r="A48" s="835"/>
      <c r="B48" s="443"/>
      <c r="C48" s="347"/>
      <c r="D48" s="853"/>
      <c r="E48" s="853"/>
      <c r="F48" s="856"/>
      <c r="G48" s="884"/>
      <c r="H48" s="804"/>
      <c r="I48" s="806"/>
      <c r="J48" s="808"/>
      <c r="K48" s="810"/>
      <c r="L48" s="785" t="s">
        <v>189</v>
      </c>
      <c r="M48" s="826"/>
      <c r="N48" s="610">
        <f>3*400+240+200</f>
        <v>1640</v>
      </c>
      <c r="O48" s="623" t="s">
        <v>59</v>
      </c>
      <c r="P48" s="583">
        <f>N48*K149</f>
        <v>26.754519953557153</v>
      </c>
      <c r="Q48" s="592">
        <f>(400+400+200)/1640*P48</f>
        <v>16.313731678998263</v>
      </c>
      <c r="R48" s="132"/>
      <c r="S48" s="332" t="s">
        <v>196</v>
      </c>
      <c r="T48" s="618">
        <v>151</v>
      </c>
      <c r="U48" s="619" t="s">
        <v>59</v>
      </c>
      <c r="V48" s="616">
        <f>T48*K149</f>
        <v>2.4633734835287382</v>
      </c>
      <c r="W48" s="617">
        <f>V48</f>
        <v>2.4633734835287382</v>
      </c>
      <c r="X48" s="144"/>
      <c r="Y48" s="133"/>
      <c r="Z48" s="134"/>
      <c r="AA48" s="135"/>
      <c r="AB48" s="136"/>
      <c r="AC48" s="137"/>
      <c r="AD48" s="138"/>
      <c r="AE48" s="165"/>
      <c r="AF48" s="134"/>
      <c r="AG48" s="159"/>
      <c r="AH48" s="136"/>
      <c r="AI48" s="137"/>
      <c r="AJ48" s="141"/>
      <c r="AK48" s="515"/>
      <c r="AL48" s="517"/>
      <c r="AM48" s="516"/>
      <c r="AN48" s="253"/>
      <c r="AQ48" s="253"/>
      <c r="AR48" s="145"/>
    </row>
    <row r="49" spans="1:44" ht="15.95" customHeight="1" x14ac:dyDescent="0.2">
      <c r="A49" s="835"/>
      <c r="B49" s="445"/>
      <c r="C49" s="347"/>
      <c r="D49" s="853"/>
      <c r="E49" s="853"/>
      <c r="F49" s="856"/>
      <c r="G49" s="884"/>
      <c r="H49" s="804"/>
      <c r="I49" s="806"/>
      <c r="J49" s="808"/>
      <c r="K49" s="810"/>
      <c r="L49" s="785" t="s">
        <v>190</v>
      </c>
      <c r="M49" s="826"/>
      <c r="N49" s="359">
        <f>6*100</f>
        <v>600</v>
      </c>
      <c r="O49" s="266" t="s">
        <v>59</v>
      </c>
      <c r="P49" s="616">
        <f>N49*K149</f>
        <v>9.7882390073989587</v>
      </c>
      <c r="Q49" s="617">
        <f>P49*3/5</f>
        <v>5.8729434044393756</v>
      </c>
      <c r="R49" s="430"/>
      <c r="S49" s="332" t="s">
        <v>197</v>
      </c>
      <c r="T49" s="618">
        <v>50</v>
      </c>
      <c r="U49" s="619" t="s">
        <v>59</v>
      </c>
      <c r="V49" s="616">
        <f>T49*K149</f>
        <v>0.81568658394991322</v>
      </c>
      <c r="W49" s="617">
        <f>V49</f>
        <v>0.81568658394991322</v>
      </c>
      <c r="X49" s="144"/>
      <c r="Y49" s="133"/>
      <c r="Z49" s="134"/>
      <c r="AA49" s="135"/>
      <c r="AB49" s="136"/>
      <c r="AC49" s="137"/>
      <c r="AD49" s="138"/>
      <c r="AE49" s="165"/>
      <c r="AF49" s="134"/>
      <c r="AG49" s="159"/>
      <c r="AH49" s="136"/>
      <c r="AI49" s="137"/>
      <c r="AJ49" s="141"/>
      <c r="AK49" s="515"/>
      <c r="AL49" s="517"/>
      <c r="AM49" s="516"/>
      <c r="AN49" s="253"/>
      <c r="AO49" s="453"/>
      <c r="AQ49" s="253"/>
      <c r="AR49" s="145"/>
    </row>
    <row r="50" spans="1:44" ht="15.95" customHeight="1" x14ac:dyDescent="0.2">
      <c r="A50" s="835"/>
      <c r="B50" s="445"/>
      <c r="C50" s="347"/>
      <c r="D50" s="853"/>
      <c r="E50" s="853"/>
      <c r="F50" s="856"/>
      <c r="G50" s="884"/>
      <c r="H50" s="804"/>
      <c r="I50" s="806"/>
      <c r="J50" s="808"/>
      <c r="K50" s="810"/>
      <c r="L50" s="785" t="s">
        <v>191</v>
      </c>
      <c r="M50" s="823"/>
      <c r="N50" s="359">
        <f>3*325+234+170-9</f>
        <v>1370</v>
      </c>
      <c r="O50" s="266" t="s">
        <v>59</v>
      </c>
      <c r="P50" s="616">
        <f>N50*K149</f>
        <v>22.349812400227623</v>
      </c>
      <c r="Q50" s="616">
        <f>(325+325+170)/1379*P50</f>
        <v>13.289953711520413</v>
      </c>
      <c r="R50" s="430"/>
      <c r="S50" s="182"/>
      <c r="T50" s="333"/>
      <c r="U50" s="142"/>
      <c r="V50" s="430"/>
      <c r="W50" s="143"/>
      <c r="X50" s="144"/>
      <c r="Y50" s="133"/>
      <c r="Z50" s="134"/>
      <c r="AA50" s="135"/>
      <c r="AB50" s="136"/>
      <c r="AC50" s="137"/>
      <c r="AD50" s="138"/>
      <c r="AE50" s="165"/>
      <c r="AF50" s="134"/>
      <c r="AG50" s="159"/>
      <c r="AH50" s="136"/>
      <c r="AI50" s="137"/>
      <c r="AJ50" s="141"/>
      <c r="AK50" s="667">
        <f>H45</f>
        <v>2200</v>
      </c>
      <c r="AL50" s="517"/>
      <c r="AM50" s="673">
        <f>J45</f>
        <v>35.890209693796187</v>
      </c>
      <c r="AN50" s="253"/>
      <c r="AO50" s="661" t="s">
        <v>37</v>
      </c>
      <c r="AP50" s="708">
        <f>AK50/AM50</f>
        <v>61.298053668944753</v>
      </c>
      <c r="AQ50" s="708" t="e">
        <f>AL50/AN50</f>
        <v>#DIV/0!</v>
      </c>
      <c r="AR50" s="145"/>
    </row>
    <row r="51" spans="1:44" ht="15.95" customHeight="1" x14ac:dyDescent="0.2">
      <c r="A51" s="990"/>
      <c r="B51" s="22"/>
      <c r="C51" s="25"/>
      <c r="D51" s="854"/>
      <c r="E51" s="854"/>
      <c r="F51" s="857"/>
      <c r="G51" s="885"/>
      <c r="H51" s="1016"/>
      <c r="I51" s="822"/>
      <c r="J51" s="889"/>
      <c r="K51" s="989"/>
      <c r="L51" s="824" t="s">
        <v>192</v>
      </c>
      <c r="M51" s="825"/>
      <c r="N51" s="362">
        <v>125</v>
      </c>
      <c r="O51" s="313" t="s">
        <v>59</v>
      </c>
      <c r="P51" s="625">
        <f>N51*K149</f>
        <v>2.0392164598747833</v>
      </c>
      <c r="Q51" s="625">
        <f>P51*3/5</f>
        <v>1.2235298759248701</v>
      </c>
      <c r="R51" s="129"/>
      <c r="S51" s="186"/>
      <c r="T51" s="317"/>
      <c r="U51" s="128"/>
      <c r="V51" s="129"/>
      <c r="W51" s="130"/>
      <c r="X51" s="131"/>
      <c r="Y51" s="185"/>
      <c r="Z51" s="187"/>
      <c r="AA51" s="188"/>
      <c r="AB51" s="189"/>
      <c r="AC51" s="190"/>
      <c r="AD51" s="191"/>
      <c r="AE51" s="192"/>
      <c r="AF51" s="187"/>
      <c r="AG51" s="193"/>
      <c r="AH51" s="189"/>
      <c r="AI51" s="190"/>
      <c r="AJ51" s="194"/>
      <c r="AK51" s="615">
        <f>SUM(N48,N45)</f>
        <v>1790</v>
      </c>
      <c r="AL51" s="177">
        <f>SUM(T45:T49,N46:N47,N49:N51)</f>
        <v>4253</v>
      </c>
      <c r="AM51" s="665">
        <f>SUM(P45,P48)</f>
        <v>29.201579705406893</v>
      </c>
      <c r="AN51" s="145">
        <f>SUM(V45:V49,P46:P47,P49:P51)</f>
        <v>69.382300830779613</v>
      </c>
      <c r="AO51" s="452" t="s">
        <v>8</v>
      </c>
      <c r="AP51" s="708">
        <f>AK51/AM51</f>
        <v>61.298053668944767</v>
      </c>
      <c r="AQ51" s="708">
        <f>AL51/AN51</f>
        <v>61.298053668944767</v>
      </c>
      <c r="AR51" s="145"/>
    </row>
    <row r="52" spans="1:44" ht="15" customHeight="1" x14ac:dyDescent="0.2">
      <c r="A52" s="1017" t="s">
        <v>89</v>
      </c>
      <c r="B52" s="444" t="s">
        <v>122</v>
      </c>
      <c r="C52" s="410" t="s">
        <v>121</v>
      </c>
      <c r="D52" s="852" t="s">
        <v>221</v>
      </c>
      <c r="E52" s="852" t="s">
        <v>125</v>
      </c>
      <c r="F52" s="930"/>
      <c r="G52" s="886">
        <v>2</v>
      </c>
      <c r="H52" s="803">
        <v>300</v>
      </c>
      <c r="I52" s="805" t="s">
        <v>59</v>
      </c>
      <c r="J52" s="807">
        <f>H52*K149</f>
        <v>4.8941195036994793</v>
      </c>
      <c r="K52" s="809">
        <f>J52/2</f>
        <v>2.4470597518497397</v>
      </c>
      <c r="L52" s="791" t="s">
        <v>199</v>
      </c>
      <c r="M52" s="792"/>
      <c r="N52" s="636">
        <v>150</v>
      </c>
      <c r="O52" s="637" t="s">
        <v>59</v>
      </c>
      <c r="P52" s="628">
        <f>N52*K149</f>
        <v>2.4470597518497397</v>
      </c>
      <c r="Q52" s="629">
        <f>P52*3/5</f>
        <v>1.4682358511098439</v>
      </c>
      <c r="R52" s="155"/>
      <c r="S52" s="355" t="s">
        <v>200</v>
      </c>
      <c r="T52" s="626">
        <f>600+40</f>
        <v>640</v>
      </c>
      <c r="U52" s="627" t="s">
        <v>59</v>
      </c>
      <c r="V52" s="628">
        <f>T52*K149</f>
        <v>10.440788274558891</v>
      </c>
      <c r="W52" s="629">
        <f>V52*3/5</f>
        <v>6.2644729647353348</v>
      </c>
      <c r="X52" s="486"/>
      <c r="Y52" s="375" t="s">
        <v>201</v>
      </c>
      <c r="Z52" s="624">
        <v>500</v>
      </c>
      <c r="AA52" s="638" t="s">
        <v>59</v>
      </c>
      <c r="AB52" s="123">
        <f>Z52*K149</f>
        <v>8.1568658394991331</v>
      </c>
      <c r="AC52" s="124">
        <f>AB52*3/5</f>
        <v>4.8941195036994802</v>
      </c>
      <c r="AD52" s="327"/>
      <c r="AE52" s="488" t="s">
        <v>208</v>
      </c>
      <c r="AF52" s="715">
        <v>37.5</v>
      </c>
      <c r="AG52" s="640" t="s">
        <v>59</v>
      </c>
      <c r="AH52" s="641">
        <f>AF52*K149</f>
        <v>0.61176493796243492</v>
      </c>
      <c r="AI52" s="642">
        <f>AH52</f>
        <v>0.61176493796243492</v>
      </c>
      <c r="AJ52" s="174"/>
      <c r="AK52" s="366" t="s">
        <v>59</v>
      </c>
      <c r="AL52" s="283"/>
      <c r="AM52" s="122" t="s">
        <v>2</v>
      </c>
      <c r="AN52" s="666"/>
      <c r="AO52" s="86"/>
      <c r="AQ52" s="253"/>
      <c r="AR52" s="145"/>
    </row>
    <row r="53" spans="1:44" ht="15.95" customHeight="1" x14ac:dyDescent="0.2">
      <c r="A53" s="1018"/>
      <c r="B53" s="70" t="s">
        <v>123</v>
      </c>
      <c r="C53" s="71" t="s">
        <v>63</v>
      </c>
      <c r="D53" s="853"/>
      <c r="E53" s="853"/>
      <c r="F53" s="931"/>
      <c r="G53" s="887"/>
      <c r="H53" s="804"/>
      <c r="I53" s="806"/>
      <c r="J53" s="808"/>
      <c r="K53" s="810"/>
      <c r="L53" s="785" t="s">
        <v>209</v>
      </c>
      <c r="M53" s="802"/>
      <c r="N53" s="359">
        <v>300</v>
      </c>
      <c r="O53" s="266" t="s">
        <v>59</v>
      </c>
      <c r="P53" s="616">
        <f>N53*K149</f>
        <v>4.8941195036994793</v>
      </c>
      <c r="Q53" s="616">
        <f>P53</f>
        <v>4.8941195036994793</v>
      </c>
      <c r="R53" s="132"/>
      <c r="S53" s="332" t="s">
        <v>196</v>
      </c>
      <c r="T53" s="618">
        <f>453-3</f>
        <v>450</v>
      </c>
      <c r="U53" s="619" t="s">
        <v>59</v>
      </c>
      <c r="V53" s="616">
        <f>T53*K149</f>
        <v>7.3411792555492195</v>
      </c>
      <c r="W53" s="617">
        <f>V53*3/5</f>
        <v>4.4047075533295317</v>
      </c>
      <c r="X53" s="144"/>
      <c r="Y53" s="375" t="s">
        <v>202</v>
      </c>
      <c r="Z53" s="624">
        <f>1800+200</f>
        <v>2000</v>
      </c>
      <c r="AA53" s="638" t="s">
        <v>59</v>
      </c>
      <c r="AB53" s="123">
        <f>Z53*K149</f>
        <v>32.627463357996533</v>
      </c>
      <c r="AC53" s="124">
        <f>AB53*3/5</f>
        <v>19.576478014797921</v>
      </c>
      <c r="AD53" s="138"/>
      <c r="AE53" s="165"/>
      <c r="AF53" s="134"/>
      <c r="AG53" s="159"/>
      <c r="AH53" s="136"/>
      <c r="AI53" s="137"/>
      <c r="AJ53" s="141"/>
      <c r="AK53" s="365"/>
      <c r="AL53" s="139"/>
      <c r="AN53" s="253"/>
      <c r="AQ53" s="253"/>
      <c r="AR53" s="145"/>
    </row>
    <row r="54" spans="1:44" ht="15.95" customHeight="1" x14ac:dyDescent="0.2">
      <c r="A54" s="1018"/>
      <c r="B54" s="70" t="s">
        <v>124</v>
      </c>
      <c r="C54" s="346"/>
      <c r="D54" s="853"/>
      <c r="E54" s="853"/>
      <c r="F54" s="931"/>
      <c r="G54" s="887"/>
      <c r="H54" s="804"/>
      <c r="I54" s="806"/>
      <c r="J54" s="808"/>
      <c r="K54" s="810"/>
      <c r="L54" s="794"/>
      <c r="M54" s="795"/>
      <c r="N54" s="359"/>
      <c r="O54" s="266"/>
      <c r="P54" s="132"/>
      <c r="Q54" s="132"/>
      <c r="R54" s="132"/>
      <c r="S54" s="332" t="s">
        <v>205</v>
      </c>
      <c r="T54" s="618">
        <v>240</v>
      </c>
      <c r="U54" s="619" t="s">
        <v>59</v>
      </c>
      <c r="V54" s="616">
        <f>T54*K149</f>
        <v>3.9152956029595836</v>
      </c>
      <c r="W54" s="617">
        <f>V54*2/3</f>
        <v>2.6101970686397222</v>
      </c>
      <c r="X54" s="144"/>
      <c r="Y54" s="375" t="s">
        <v>203</v>
      </c>
      <c r="Z54" s="624">
        <f>3*200+100+100</f>
        <v>800</v>
      </c>
      <c r="AA54" s="638" t="s">
        <v>59</v>
      </c>
      <c r="AB54" s="123">
        <f>Z54*K149</f>
        <v>13.050985343198612</v>
      </c>
      <c r="AC54" s="124">
        <f>500/800*AB54</f>
        <v>8.1568658394991331</v>
      </c>
      <c r="AD54" s="138"/>
      <c r="AE54" s="165"/>
      <c r="AF54" s="134"/>
      <c r="AG54" s="159"/>
      <c r="AH54" s="136"/>
      <c r="AI54" s="137"/>
      <c r="AJ54" s="141"/>
      <c r="AK54" s="368"/>
      <c r="AL54" s="632"/>
      <c r="AM54" s="15"/>
      <c r="AN54" s="253"/>
      <c r="AO54" s="16"/>
      <c r="AP54" s="62"/>
      <c r="AQ54" s="253"/>
      <c r="AR54" s="145"/>
    </row>
    <row r="55" spans="1:44" ht="15.95" customHeight="1" x14ac:dyDescent="0.2">
      <c r="A55" s="1018"/>
      <c r="B55" s="445"/>
      <c r="C55" s="347"/>
      <c r="D55" s="853"/>
      <c r="E55" s="853"/>
      <c r="F55" s="931"/>
      <c r="G55" s="887"/>
      <c r="H55" s="811">
        <v>1900</v>
      </c>
      <c r="I55" s="813" t="s">
        <v>59</v>
      </c>
      <c r="J55" s="816">
        <f>H55*K149</f>
        <v>30.996090190096705</v>
      </c>
      <c r="K55" s="819">
        <f>J55/2</f>
        <v>15.498045095048353</v>
      </c>
      <c r="L55" s="793"/>
      <c r="M55" s="802"/>
      <c r="N55" s="314"/>
      <c r="O55" s="198"/>
      <c r="P55" s="132"/>
      <c r="Q55" s="132"/>
      <c r="R55" s="132"/>
      <c r="S55" s="332" t="s">
        <v>206</v>
      </c>
      <c r="T55" s="598">
        <v>800</v>
      </c>
      <c r="U55" s="599" t="s">
        <v>59</v>
      </c>
      <c r="V55" s="583">
        <f>T55*K149</f>
        <v>13.050985343198612</v>
      </c>
      <c r="W55" s="592">
        <f>V55*3/5</f>
        <v>7.8305912059191671</v>
      </c>
      <c r="X55" s="144"/>
      <c r="Y55" s="375" t="s">
        <v>204</v>
      </c>
      <c r="Z55" s="624">
        <f>3*150+100+50</f>
        <v>600</v>
      </c>
      <c r="AA55" s="638" t="s">
        <v>59</v>
      </c>
      <c r="AB55" s="123">
        <f>Z55*K149</f>
        <v>9.7882390073989587</v>
      </c>
      <c r="AC55" s="124">
        <f>350/600*AB55</f>
        <v>5.709806087649393</v>
      </c>
      <c r="AD55" s="138"/>
      <c r="AE55" s="165"/>
      <c r="AF55" s="134"/>
      <c r="AG55" s="159"/>
      <c r="AH55" s="136"/>
      <c r="AI55" s="137"/>
      <c r="AJ55" s="141"/>
      <c r="AK55" s="515"/>
      <c r="AL55" s="517"/>
      <c r="AM55" s="516"/>
      <c r="AN55" s="253"/>
      <c r="AP55" s="62"/>
      <c r="AQ55" s="253"/>
      <c r="AR55" s="145"/>
    </row>
    <row r="56" spans="1:44" ht="15.95" customHeight="1" x14ac:dyDescent="0.2">
      <c r="A56" s="1018"/>
      <c r="B56" s="445"/>
      <c r="C56" s="347"/>
      <c r="D56" s="853"/>
      <c r="E56" s="853"/>
      <c r="F56" s="931"/>
      <c r="G56" s="887"/>
      <c r="H56" s="799"/>
      <c r="I56" s="814"/>
      <c r="J56" s="817"/>
      <c r="K56" s="820"/>
      <c r="L56" s="793"/>
      <c r="M56" s="786"/>
      <c r="N56" s="314"/>
      <c r="O56" s="198"/>
      <c r="P56" s="430"/>
      <c r="Q56" s="430"/>
      <c r="R56" s="430"/>
      <c r="S56" s="332" t="s">
        <v>207</v>
      </c>
      <c r="T56" s="618">
        <f>1975+125</f>
        <v>2100</v>
      </c>
      <c r="U56" s="619" t="s">
        <v>59</v>
      </c>
      <c r="V56" s="616">
        <f>T56*K149</f>
        <v>34.258836525896356</v>
      </c>
      <c r="W56" s="617">
        <f>V56*3/5</f>
        <v>20.555301915537814</v>
      </c>
      <c r="X56" s="144"/>
      <c r="Y56" s="375"/>
      <c r="Z56" s="624"/>
      <c r="AA56" s="638"/>
      <c r="AB56" s="123"/>
      <c r="AC56" s="124"/>
      <c r="AD56" s="138"/>
      <c r="AE56" s="165"/>
      <c r="AF56" s="134"/>
      <c r="AG56" s="159"/>
      <c r="AH56" s="136"/>
      <c r="AI56" s="137"/>
      <c r="AJ56" s="141"/>
      <c r="AK56" s="667">
        <f>H52</f>
        <v>300</v>
      </c>
      <c r="AL56" s="517"/>
      <c r="AM56" s="673">
        <f>J52</f>
        <v>4.8941195036994793</v>
      </c>
      <c r="AN56" s="253"/>
      <c r="AO56" s="661" t="s">
        <v>37</v>
      </c>
      <c r="AP56" s="708">
        <f>AK56/AM56</f>
        <v>61.298053668944767</v>
      </c>
      <c r="AQ56" s="708" t="e">
        <f>AL56/AN56</f>
        <v>#DIV/0!</v>
      </c>
      <c r="AR56" s="145"/>
    </row>
    <row r="57" spans="1:44" ht="15.95" customHeight="1" x14ac:dyDescent="0.2">
      <c r="A57" s="1018"/>
      <c r="B57" s="23"/>
      <c r="C57" s="21"/>
      <c r="D57" s="853"/>
      <c r="E57" s="853"/>
      <c r="F57" s="931"/>
      <c r="G57" s="888"/>
      <c r="H57" s="812"/>
      <c r="I57" s="815"/>
      <c r="J57" s="818"/>
      <c r="K57" s="821"/>
      <c r="L57" s="794"/>
      <c r="M57" s="795"/>
      <c r="N57" s="359"/>
      <c r="O57" s="266"/>
      <c r="P57" s="132"/>
      <c r="Q57" s="132"/>
      <c r="R57" s="132"/>
      <c r="S57" s="332" t="s">
        <v>196</v>
      </c>
      <c r="T57" s="618">
        <v>496</v>
      </c>
      <c r="U57" s="619" t="s">
        <v>59</v>
      </c>
      <c r="V57" s="616">
        <f>T57*K149</f>
        <v>8.091610912783139</v>
      </c>
      <c r="W57" s="617">
        <f>V57*3/5</f>
        <v>4.8549665476698838</v>
      </c>
      <c r="X57" s="144"/>
      <c r="Y57" s="133"/>
      <c r="Z57" s="134"/>
      <c r="AA57" s="135"/>
      <c r="AB57" s="136"/>
      <c r="AC57" s="137"/>
      <c r="AD57" s="138"/>
      <c r="AE57" s="165"/>
      <c r="AF57" s="134"/>
      <c r="AG57" s="159"/>
      <c r="AH57" s="136"/>
      <c r="AI57" s="137"/>
      <c r="AJ57" s="141"/>
      <c r="AK57" s="615">
        <f>T55</f>
        <v>800</v>
      </c>
      <c r="AL57" s="177">
        <f>SUM(AF52,Z52:Z55,T52:T54,T56:T57,N52:N53)</f>
        <v>8313.5</v>
      </c>
      <c r="AM57" s="665">
        <f>SUM(V55)</f>
        <v>13.050985343198612</v>
      </c>
      <c r="AN57" s="145">
        <f>SUM(AH52,AB52:AB55,V52:V54,V56:V57,P52:P53)</f>
        <v>135.62420831335209</v>
      </c>
      <c r="AO57" s="452" t="s">
        <v>8</v>
      </c>
      <c r="AP57" s="708">
        <f>AK57/AM57</f>
        <v>61.298053668944767</v>
      </c>
      <c r="AQ57" s="708">
        <f>AL57/AN57</f>
        <v>61.29805366894476</v>
      </c>
      <c r="AR57" s="145"/>
    </row>
    <row r="58" spans="1:44" ht="15.95" customHeight="1" x14ac:dyDescent="0.2">
      <c r="A58" s="834" t="s">
        <v>90</v>
      </c>
      <c r="B58" s="444" t="s">
        <v>122</v>
      </c>
      <c r="C58" s="410" t="s">
        <v>121</v>
      </c>
      <c r="D58" s="852" t="s">
        <v>221</v>
      </c>
      <c r="E58" s="852" t="s">
        <v>125</v>
      </c>
      <c r="F58" s="1014"/>
      <c r="G58" s="883">
        <v>2</v>
      </c>
      <c r="H58" s="1012">
        <v>2200</v>
      </c>
      <c r="I58" s="1000" t="s">
        <v>59</v>
      </c>
      <c r="J58" s="890">
        <f>H58*K149</f>
        <v>35.890209693796187</v>
      </c>
      <c r="K58" s="1002">
        <f>J58/2</f>
        <v>17.945104846898094</v>
      </c>
      <c r="L58" s="787" t="s">
        <v>211</v>
      </c>
      <c r="M58" s="788"/>
      <c r="N58" s="636">
        <f>SUM(100.11,4.89)</f>
        <v>105</v>
      </c>
      <c r="O58" s="637" t="s">
        <v>59</v>
      </c>
      <c r="P58" s="628">
        <f>N58*K149</f>
        <v>1.7129418262948179</v>
      </c>
      <c r="Q58" s="628">
        <f>P58</f>
        <v>1.7129418262948179</v>
      </c>
      <c r="R58" s="352"/>
      <c r="S58" s="355" t="s">
        <v>210</v>
      </c>
      <c r="T58" s="626">
        <v>177</v>
      </c>
      <c r="U58" s="627" t="s">
        <v>59</v>
      </c>
      <c r="V58" s="628">
        <f>T58*K149</f>
        <v>2.8875305071826931</v>
      </c>
      <c r="W58" s="629">
        <f>V58</f>
        <v>2.8875305071826931</v>
      </c>
      <c r="X58" s="169"/>
      <c r="Y58" s="488" t="s">
        <v>215</v>
      </c>
      <c r="Z58" s="639">
        <f>60+60+30</f>
        <v>150</v>
      </c>
      <c r="AA58" s="645" t="s">
        <v>59</v>
      </c>
      <c r="AB58" s="641">
        <f>Z58*K149</f>
        <v>2.4470597518497397</v>
      </c>
      <c r="AC58" s="641">
        <f>AB58</f>
        <v>2.4470597518497397</v>
      </c>
      <c r="AD58" s="353"/>
      <c r="AE58" s="646" t="s">
        <v>216</v>
      </c>
      <c r="AF58" s="647">
        <v>100</v>
      </c>
      <c r="AG58" s="648" t="s">
        <v>59</v>
      </c>
      <c r="AH58" s="649">
        <f>AF58*K149</f>
        <v>1.6313731678998264</v>
      </c>
      <c r="AI58" s="650">
        <f>AH58</f>
        <v>1.6313731678998264</v>
      </c>
      <c r="AJ58" s="174"/>
      <c r="AK58" s="366" t="s">
        <v>59</v>
      </c>
      <c r="AL58" s="283"/>
      <c r="AM58" s="122" t="s">
        <v>2</v>
      </c>
      <c r="AN58" s="666"/>
      <c r="AO58" s="86"/>
      <c r="AQ58" s="253"/>
      <c r="AR58" s="145"/>
    </row>
    <row r="59" spans="1:44" ht="15.95" customHeight="1" x14ac:dyDescent="0.2">
      <c r="A59" s="835"/>
      <c r="B59" s="70" t="s">
        <v>123</v>
      </c>
      <c r="C59" s="71" t="s">
        <v>63</v>
      </c>
      <c r="D59" s="853"/>
      <c r="E59" s="853"/>
      <c r="F59" s="1015"/>
      <c r="G59" s="828"/>
      <c r="H59" s="1013"/>
      <c r="I59" s="1001"/>
      <c r="J59" s="817"/>
      <c r="K59" s="1003"/>
      <c r="L59" s="793"/>
      <c r="M59" s="786"/>
      <c r="N59" s="314"/>
      <c r="O59" s="306"/>
      <c r="P59" s="328"/>
      <c r="Q59" s="143"/>
      <c r="R59" s="143"/>
      <c r="S59" s="332" t="s">
        <v>212</v>
      </c>
      <c r="T59" s="618">
        <v>10</v>
      </c>
      <c r="U59" s="635" t="s">
        <v>59</v>
      </c>
      <c r="V59" s="616">
        <f>T59*K149</f>
        <v>0.16313731678998267</v>
      </c>
      <c r="W59" s="617">
        <f>V59</f>
        <v>0.16313731678998267</v>
      </c>
      <c r="X59" s="144"/>
      <c r="Y59" s="375"/>
      <c r="Z59" s="487"/>
      <c r="AA59" s="402"/>
      <c r="AB59" s="136"/>
      <c r="AC59" s="137"/>
      <c r="AD59" s="126"/>
      <c r="AE59" s="687" t="s">
        <v>230</v>
      </c>
      <c r="AF59" s="688">
        <v>2</v>
      </c>
      <c r="AG59" s="689" t="s">
        <v>59</v>
      </c>
      <c r="AH59" s="601">
        <f>AF59*K149</f>
        <v>3.2627463357996531E-2</v>
      </c>
      <c r="AI59" s="602">
        <f>AH59</f>
        <v>3.2627463357996531E-2</v>
      </c>
      <c r="AJ59" s="141"/>
      <c r="AK59" s="365"/>
      <c r="AL59" s="139"/>
      <c r="AM59" s="28"/>
      <c r="AN59" s="253"/>
      <c r="AO59" s="295"/>
      <c r="AQ59" s="253"/>
      <c r="AR59" s="145"/>
    </row>
    <row r="60" spans="1:44" ht="15.95" customHeight="1" x14ac:dyDescent="0.2">
      <c r="A60" s="835"/>
      <c r="B60" s="70" t="s">
        <v>124</v>
      </c>
      <c r="C60" s="346"/>
      <c r="D60" s="853"/>
      <c r="E60" s="853"/>
      <c r="F60" s="1015"/>
      <c r="G60" s="828"/>
      <c r="H60" s="1013"/>
      <c r="I60" s="1001"/>
      <c r="J60" s="817"/>
      <c r="K60" s="1003"/>
      <c r="L60" s="794"/>
      <c r="M60" s="795"/>
      <c r="N60" s="359"/>
      <c r="O60" s="266"/>
      <c r="P60" s="328"/>
      <c r="Q60" s="132"/>
      <c r="R60" s="132"/>
      <c r="S60" s="332" t="s">
        <v>213</v>
      </c>
      <c r="T60" s="618">
        <f>3*15</f>
        <v>45</v>
      </c>
      <c r="U60" s="635" t="s">
        <v>59</v>
      </c>
      <c r="V60" s="616">
        <f>T60*K149</f>
        <v>0.73411792555492195</v>
      </c>
      <c r="W60" s="617">
        <f>V60</f>
        <v>0.73411792555492195</v>
      </c>
      <c r="X60" s="144"/>
      <c r="Y60" s="375"/>
      <c r="Z60" s="134"/>
      <c r="AA60" s="402"/>
      <c r="AB60" s="136"/>
      <c r="AC60" s="137"/>
      <c r="AD60" s="126"/>
      <c r="AE60" s="160"/>
      <c r="AF60" s="161"/>
      <c r="AG60" s="162"/>
      <c r="AH60" s="163"/>
      <c r="AI60" s="164"/>
      <c r="AJ60" s="141"/>
      <c r="AK60" s="515"/>
      <c r="AL60" s="517"/>
      <c r="AM60" s="516"/>
      <c r="AN60" s="253"/>
      <c r="AQ60" s="253"/>
      <c r="AR60" s="145"/>
    </row>
    <row r="61" spans="1:44" ht="15.95" customHeight="1" x14ac:dyDescent="0.2">
      <c r="A61" s="835"/>
      <c r="B61" s="70"/>
      <c r="C61" s="346"/>
      <c r="D61" s="853"/>
      <c r="E61" s="853"/>
      <c r="F61" s="1015"/>
      <c r="G61" s="828"/>
      <c r="H61" s="1013"/>
      <c r="I61" s="1001"/>
      <c r="J61" s="817"/>
      <c r="K61" s="1003"/>
      <c r="L61" s="794"/>
      <c r="M61" s="795"/>
      <c r="N61" s="359"/>
      <c r="O61" s="266"/>
      <c r="P61" s="328"/>
      <c r="Q61" s="430"/>
      <c r="R61" s="430"/>
      <c r="S61" s="332" t="s">
        <v>210</v>
      </c>
      <c r="T61" s="618">
        <v>74</v>
      </c>
      <c r="U61" s="635" t="s">
        <v>59</v>
      </c>
      <c r="V61" s="616">
        <f>T61*K149</f>
        <v>1.2072161442458715</v>
      </c>
      <c r="W61" s="617">
        <f>V61</f>
        <v>1.2072161442458715</v>
      </c>
      <c r="X61" s="144"/>
      <c r="Y61" s="375"/>
      <c r="Z61" s="134"/>
      <c r="AA61" s="402"/>
      <c r="AB61" s="136"/>
      <c r="AC61" s="137"/>
      <c r="AD61" s="126"/>
      <c r="AE61" s="160"/>
      <c r="AF61" s="161"/>
      <c r="AG61" s="162"/>
      <c r="AH61" s="163"/>
      <c r="AI61" s="164"/>
      <c r="AJ61" s="141"/>
      <c r="AK61" s="515"/>
      <c r="AL61" s="517"/>
      <c r="AM61" s="516"/>
      <c r="AN61" s="253"/>
      <c r="AO61" s="453"/>
      <c r="AQ61" s="253"/>
      <c r="AR61" s="145"/>
    </row>
    <row r="62" spans="1:44" ht="15.95" customHeight="1" x14ac:dyDescent="0.2">
      <c r="A62" s="835"/>
      <c r="B62" s="70"/>
      <c r="C62" s="346"/>
      <c r="D62" s="853"/>
      <c r="E62" s="853"/>
      <c r="F62" s="1015"/>
      <c r="G62" s="828"/>
      <c r="H62" s="1013"/>
      <c r="I62" s="1001"/>
      <c r="J62" s="817"/>
      <c r="K62" s="1003"/>
      <c r="L62" s="794"/>
      <c r="M62" s="795"/>
      <c r="N62" s="359"/>
      <c r="O62" s="266"/>
      <c r="P62" s="328"/>
      <c r="Q62" s="430"/>
      <c r="R62" s="430"/>
      <c r="S62" s="332" t="s">
        <v>214</v>
      </c>
      <c r="T62" s="618">
        <v>285</v>
      </c>
      <c r="U62" s="635" t="s">
        <v>59</v>
      </c>
      <c r="V62" s="616">
        <f>T62*K149</f>
        <v>4.649413528514506</v>
      </c>
      <c r="W62" s="617">
        <f>3/5*V62</f>
        <v>2.7896481171087033</v>
      </c>
      <c r="X62" s="144"/>
      <c r="Y62" s="375"/>
      <c r="Z62" s="134"/>
      <c r="AA62" s="402"/>
      <c r="AB62" s="136"/>
      <c r="AC62" s="137"/>
      <c r="AD62" s="126"/>
      <c r="AE62" s="160"/>
      <c r="AF62" s="161"/>
      <c r="AG62" s="162"/>
      <c r="AH62" s="163"/>
      <c r="AI62" s="164"/>
      <c r="AJ62" s="141"/>
      <c r="AK62" s="515"/>
      <c r="AL62" s="517"/>
      <c r="AM62" s="516"/>
      <c r="AN62" s="253"/>
      <c r="AO62" s="661" t="s">
        <v>37</v>
      </c>
      <c r="AP62" s="708" t="e">
        <f>AK62/AM62</f>
        <v>#DIV/0!</v>
      </c>
      <c r="AQ62" s="708" t="e">
        <f>AL62/AN62</f>
        <v>#DIV/0!</v>
      </c>
      <c r="AR62" s="145"/>
    </row>
    <row r="63" spans="1:44" ht="15.95" customHeight="1" x14ac:dyDescent="0.2">
      <c r="A63" s="835"/>
      <c r="B63" s="445"/>
      <c r="C63" s="347"/>
      <c r="D63" s="853"/>
      <c r="E63" s="853"/>
      <c r="F63" s="1015"/>
      <c r="G63" s="829"/>
      <c r="H63" s="1013"/>
      <c r="I63" s="1001"/>
      <c r="J63" s="817"/>
      <c r="K63" s="1003"/>
      <c r="L63" s="794"/>
      <c r="M63" s="795"/>
      <c r="N63" s="359"/>
      <c r="O63" s="266"/>
      <c r="P63" s="328"/>
      <c r="Q63" s="132"/>
      <c r="R63" s="132"/>
      <c r="S63" s="332" t="s">
        <v>229</v>
      </c>
      <c r="T63" s="618">
        <f>1195+105</f>
        <v>1300</v>
      </c>
      <c r="U63" s="635" t="s">
        <v>59</v>
      </c>
      <c r="V63" s="616">
        <f>T63*K149</f>
        <v>21.207851182697745</v>
      </c>
      <c r="W63" s="617">
        <f>3/5*V63</f>
        <v>12.724710709618646</v>
      </c>
      <c r="X63" s="144"/>
      <c r="Y63" s="375"/>
      <c r="Z63" s="134"/>
      <c r="AA63" s="402"/>
      <c r="AB63" s="136"/>
      <c r="AC63" s="137"/>
      <c r="AD63" s="138"/>
      <c r="AE63" s="160"/>
      <c r="AF63" s="161"/>
      <c r="AG63" s="162"/>
      <c r="AH63" s="163"/>
      <c r="AI63" s="164"/>
      <c r="AJ63" s="141"/>
      <c r="AK63" s="615">
        <v>0</v>
      </c>
      <c r="AL63" s="177">
        <f>SUM(AF58:AF59,Z58,T58:T63,N58,H55,H58)</f>
        <v>6348</v>
      </c>
      <c r="AM63" s="665">
        <v>0</v>
      </c>
      <c r="AN63" s="145">
        <f>SUM(AH58:AH59,AB58,V58:V63,P58,J55:J63)</f>
        <v>103.559568698281</v>
      </c>
      <c r="AO63" s="452" t="s">
        <v>8</v>
      </c>
      <c r="AP63" s="708" t="e">
        <f>AK63/AM63</f>
        <v>#DIV/0!</v>
      </c>
      <c r="AQ63" s="708">
        <f>AL63/AN63</f>
        <v>61.298053668944753</v>
      </c>
      <c r="AR63" s="145"/>
    </row>
    <row r="64" spans="1:44" ht="15.95" customHeight="1" x14ac:dyDescent="0.2">
      <c r="A64" s="834" t="s">
        <v>91</v>
      </c>
      <c r="B64" s="444" t="s">
        <v>263</v>
      </c>
      <c r="C64" s="410" t="s">
        <v>121</v>
      </c>
      <c r="D64" s="852" t="s">
        <v>267</v>
      </c>
      <c r="E64" s="852" t="s">
        <v>129</v>
      </c>
      <c r="F64" s="855"/>
      <c r="G64" s="827">
        <v>1</v>
      </c>
      <c r="H64" s="1049">
        <v>0</v>
      </c>
      <c r="I64" s="1050" t="s">
        <v>59</v>
      </c>
      <c r="J64" s="1051">
        <v>0</v>
      </c>
      <c r="K64" s="1052">
        <v>0</v>
      </c>
      <c r="L64" s="787" t="s">
        <v>232</v>
      </c>
      <c r="M64" s="788"/>
      <c r="N64" s="636">
        <v>100</v>
      </c>
      <c r="O64" s="690" t="s">
        <v>59</v>
      </c>
      <c r="P64" s="628">
        <f>N64*K149</f>
        <v>1.6313731678998264</v>
      </c>
      <c r="Q64" s="629">
        <f>P64*3/5</f>
        <v>0.97882390073989589</v>
      </c>
      <c r="R64" s="352"/>
      <c r="S64" s="355" t="s">
        <v>231</v>
      </c>
      <c r="T64" s="626">
        <v>80</v>
      </c>
      <c r="U64" s="627" t="s">
        <v>59</v>
      </c>
      <c r="V64" s="628">
        <f>T64*K149</f>
        <v>1.3050985343198613</v>
      </c>
      <c r="W64" s="629">
        <f>V64</f>
        <v>1.3050985343198613</v>
      </c>
      <c r="X64" s="353"/>
      <c r="Y64" s="490" t="s">
        <v>239</v>
      </c>
      <c r="Z64" s="639">
        <v>150</v>
      </c>
      <c r="AA64" s="645" t="s">
        <v>59</v>
      </c>
      <c r="AB64" s="641">
        <f>Z64*K149</f>
        <v>2.4470597518497397</v>
      </c>
      <c r="AC64" s="642">
        <f>AB64</f>
        <v>2.4470597518497397</v>
      </c>
      <c r="AD64" s="353"/>
      <c r="AE64" s="376"/>
      <c r="AF64" s="737"/>
      <c r="AG64" s="648"/>
      <c r="AH64" s="649"/>
      <c r="AI64" s="650"/>
      <c r="AJ64" s="174"/>
      <c r="AK64" s="366" t="s">
        <v>59</v>
      </c>
      <c r="AL64" s="283"/>
      <c r="AM64" s="122" t="s">
        <v>2</v>
      </c>
      <c r="AN64" s="666"/>
      <c r="AO64" s="86"/>
      <c r="AP64" s="656"/>
      <c r="AQ64" s="253"/>
      <c r="AR64" s="145"/>
    </row>
    <row r="65" spans="1:44" ht="15.95" customHeight="1" x14ac:dyDescent="0.2">
      <c r="A65" s="835"/>
      <c r="B65" s="445" t="s">
        <v>265</v>
      </c>
      <c r="C65" s="347" t="s">
        <v>266</v>
      </c>
      <c r="D65" s="853"/>
      <c r="E65" s="853"/>
      <c r="F65" s="856"/>
      <c r="G65" s="828"/>
      <c r="H65" s="1053"/>
      <c r="I65" s="1054"/>
      <c r="J65" s="1055"/>
      <c r="K65" s="1056"/>
      <c r="L65" s="785" t="s">
        <v>233</v>
      </c>
      <c r="M65" s="802"/>
      <c r="N65" s="359">
        <v>40</v>
      </c>
      <c r="O65" s="315" t="s">
        <v>59</v>
      </c>
      <c r="P65" s="616">
        <f>N65*K149</f>
        <v>0.65254926715993067</v>
      </c>
      <c r="Q65" s="616">
        <f>P65</f>
        <v>0.65254926715993067</v>
      </c>
      <c r="R65" s="351"/>
      <c r="S65" s="332" t="s">
        <v>238</v>
      </c>
      <c r="T65" s="696">
        <v>358</v>
      </c>
      <c r="U65" s="697" t="s">
        <v>59</v>
      </c>
      <c r="V65" s="386">
        <v>5.87</v>
      </c>
      <c r="W65" s="730">
        <f>V65</f>
        <v>5.87</v>
      </c>
      <c r="X65" s="354"/>
      <c r="Y65" s="133"/>
      <c r="Z65" s="134"/>
      <c r="AA65" s="135"/>
      <c r="AB65" s="136"/>
      <c r="AC65" s="137"/>
      <c r="AD65" s="138"/>
      <c r="AE65" s="382" t="s">
        <v>237</v>
      </c>
      <c r="AF65" s="692">
        <v>660</v>
      </c>
      <c r="AG65" s="693" t="s">
        <v>59</v>
      </c>
      <c r="AH65" s="694">
        <v>10.82</v>
      </c>
      <c r="AI65" s="695">
        <f>AH65</f>
        <v>10.82</v>
      </c>
      <c r="AJ65" s="141"/>
      <c r="AK65" s="365"/>
      <c r="AL65" s="139"/>
      <c r="AM65" s="28"/>
      <c r="AN65" s="253"/>
      <c r="AO65" s="2"/>
      <c r="AP65" s="656"/>
      <c r="AQ65" s="253"/>
      <c r="AR65" s="145"/>
    </row>
    <row r="66" spans="1:44" ht="15.95" customHeight="1" x14ac:dyDescent="0.2">
      <c r="A66" s="835"/>
      <c r="B66" s="445" t="s">
        <v>264</v>
      </c>
      <c r="C66" s="347"/>
      <c r="D66" s="853"/>
      <c r="E66" s="853"/>
      <c r="F66" s="856"/>
      <c r="G66" s="828"/>
      <c r="H66" s="1053"/>
      <c r="I66" s="1054"/>
      <c r="J66" s="1055"/>
      <c r="K66" s="1056"/>
      <c r="L66" s="785" t="s">
        <v>234</v>
      </c>
      <c r="M66" s="786"/>
      <c r="N66" s="359">
        <f>3*359+255+179</f>
        <v>1511</v>
      </c>
      <c r="O66" s="315" t="s">
        <v>59</v>
      </c>
      <c r="P66" s="616">
        <f>N66*K149</f>
        <v>24.65004856696638</v>
      </c>
      <c r="Q66" s="616">
        <f>(359+359+179)/N66*P66</f>
        <v>14.633417316061443</v>
      </c>
      <c r="R66" s="132"/>
      <c r="S66" s="332" t="s">
        <v>242</v>
      </c>
      <c r="T66" s="618"/>
      <c r="U66" s="644"/>
      <c r="V66" s="616"/>
      <c r="W66" s="618"/>
      <c r="X66" s="144"/>
      <c r="Y66" s="133"/>
      <c r="Z66" s="134"/>
      <c r="AA66" s="135"/>
      <c r="AB66" s="136"/>
      <c r="AC66" s="137"/>
      <c r="AD66" s="138"/>
      <c r="AE66" s="160"/>
      <c r="AF66" s="161"/>
      <c r="AG66" s="162"/>
      <c r="AH66" s="163"/>
      <c r="AI66" s="164"/>
      <c r="AJ66" s="141"/>
      <c r="AK66" s="515"/>
      <c r="AL66" s="517"/>
      <c r="AM66" s="516"/>
      <c r="AN66" s="253"/>
      <c r="AQ66" s="253"/>
      <c r="AR66" s="145"/>
    </row>
    <row r="67" spans="1:44" ht="15.95" customHeight="1" x14ac:dyDescent="0.2">
      <c r="A67" s="835"/>
      <c r="B67" s="445"/>
      <c r="C67" s="347"/>
      <c r="D67" s="853"/>
      <c r="E67" s="853"/>
      <c r="F67" s="856"/>
      <c r="G67" s="828"/>
      <c r="H67" s="1053"/>
      <c r="I67" s="1054"/>
      <c r="J67" s="1055"/>
      <c r="K67" s="1056"/>
      <c r="L67" s="785" t="s">
        <v>235</v>
      </c>
      <c r="M67" s="823"/>
      <c r="N67" s="359">
        <v>10</v>
      </c>
      <c r="O67" s="315" t="s">
        <v>59</v>
      </c>
      <c r="P67" s="616">
        <f>N67*K149</f>
        <v>0.16313731678998267</v>
      </c>
      <c r="Q67" s="616">
        <f>P67</f>
        <v>0.16313731678998267</v>
      </c>
      <c r="R67" s="430"/>
      <c r="S67" s="332"/>
      <c r="T67" s="333"/>
      <c r="U67" s="643"/>
      <c r="V67" s="430"/>
      <c r="W67" s="143"/>
      <c r="X67" s="144"/>
      <c r="Y67" s="133"/>
      <c r="Z67" s="134"/>
      <c r="AA67" s="135"/>
      <c r="AB67" s="136"/>
      <c r="AC67" s="137"/>
      <c r="AD67" s="138"/>
      <c r="AE67" s="160"/>
      <c r="AF67" s="161"/>
      <c r="AG67" s="162"/>
      <c r="AH67" s="163"/>
      <c r="AI67" s="164"/>
      <c r="AJ67" s="141"/>
      <c r="AK67" s="515"/>
      <c r="AL67" s="517"/>
      <c r="AM67" s="516"/>
      <c r="AN67" s="253"/>
      <c r="AO67" s="661"/>
      <c r="AQ67" s="253"/>
      <c r="AR67" s="145"/>
    </row>
    <row r="68" spans="1:44" ht="15.95" customHeight="1" x14ac:dyDescent="0.2">
      <c r="A68" s="835"/>
      <c r="B68" s="445"/>
      <c r="C68" s="347"/>
      <c r="D68" s="853"/>
      <c r="E68" s="853"/>
      <c r="F68" s="856"/>
      <c r="G68" s="828"/>
      <c r="H68" s="1053"/>
      <c r="I68" s="1054"/>
      <c r="J68" s="1055"/>
      <c r="K68" s="1056"/>
      <c r="L68" s="785" t="s">
        <v>236</v>
      </c>
      <c r="M68" s="823"/>
      <c r="N68" s="359">
        <f>2*280+3*225</f>
        <v>1235</v>
      </c>
      <c r="O68" s="315" t="s">
        <v>59</v>
      </c>
      <c r="P68" s="616">
        <f>N68*K149</f>
        <v>20.147458623562859</v>
      </c>
      <c r="Q68" s="616">
        <f>P68*(280+280+225)/N68</f>
        <v>12.806279368013639</v>
      </c>
      <c r="R68" s="430"/>
      <c r="S68" s="332"/>
      <c r="T68" s="333"/>
      <c r="U68" s="643"/>
      <c r="V68" s="430"/>
      <c r="W68" s="143"/>
      <c r="X68" s="144"/>
      <c r="Y68" s="133"/>
      <c r="Z68" s="134"/>
      <c r="AA68" s="135"/>
      <c r="AB68" s="136"/>
      <c r="AC68" s="137"/>
      <c r="AD68" s="138"/>
      <c r="AE68" s="160"/>
      <c r="AF68" s="161"/>
      <c r="AG68" s="162"/>
      <c r="AH68" s="163"/>
      <c r="AI68" s="164"/>
      <c r="AJ68" s="141"/>
      <c r="AK68" s="515"/>
      <c r="AL68" s="517"/>
      <c r="AM68" s="516"/>
      <c r="AN68" s="253"/>
      <c r="AO68" s="661"/>
      <c r="AQ68" s="253"/>
      <c r="AR68" s="145"/>
    </row>
    <row r="69" spans="1:44" ht="15.95" customHeight="1" x14ac:dyDescent="0.2">
      <c r="A69" s="835"/>
      <c r="B69" s="445"/>
      <c r="C69" s="347"/>
      <c r="D69" s="853"/>
      <c r="E69" s="853"/>
      <c r="F69" s="856"/>
      <c r="G69" s="828"/>
      <c r="H69" s="1053"/>
      <c r="I69" s="1054"/>
      <c r="J69" s="1055"/>
      <c r="K69" s="1056"/>
      <c r="L69" s="785" t="s">
        <v>240</v>
      </c>
      <c r="M69" s="823"/>
      <c r="N69" s="610">
        <v>370</v>
      </c>
      <c r="O69" s="691" t="s">
        <v>59</v>
      </c>
      <c r="P69" s="583">
        <f>N69*K149</f>
        <v>6.0360807212293581</v>
      </c>
      <c r="Q69" s="583">
        <f>P69</f>
        <v>6.0360807212293581</v>
      </c>
      <c r="R69" s="430"/>
      <c r="S69" s="332"/>
      <c r="T69" s="333"/>
      <c r="U69" s="643"/>
      <c r="V69" s="430"/>
      <c r="W69" s="143"/>
      <c r="X69" s="144"/>
      <c r="Y69" s="133"/>
      <c r="Z69" s="134"/>
      <c r="AA69" s="135"/>
      <c r="AB69" s="136"/>
      <c r="AC69" s="137"/>
      <c r="AD69" s="138"/>
      <c r="AE69" s="160"/>
      <c r="AF69" s="161"/>
      <c r="AG69" s="162"/>
      <c r="AH69" s="163"/>
      <c r="AI69" s="164"/>
      <c r="AJ69" s="141"/>
      <c r="AK69" s="515"/>
      <c r="AL69" s="703">
        <f>SUM(AF65,T65)</f>
        <v>1018</v>
      </c>
      <c r="AN69" s="662">
        <f>SUM(AH65,V65)</f>
        <v>16.690000000000001</v>
      </c>
      <c r="AO69" s="661" t="s">
        <v>37</v>
      </c>
      <c r="AP69" s="708" t="e">
        <f>AK69/AM69</f>
        <v>#DIV/0!</v>
      </c>
      <c r="AQ69" s="708">
        <f>AL69/AN69</f>
        <v>60.994607549430789</v>
      </c>
      <c r="AR69" s="145"/>
    </row>
    <row r="70" spans="1:44" ht="15.95" customHeight="1" x14ac:dyDescent="0.2">
      <c r="A70" s="836"/>
      <c r="B70" s="445"/>
      <c r="C70" s="347"/>
      <c r="D70" s="854"/>
      <c r="E70" s="854"/>
      <c r="F70" s="857"/>
      <c r="G70" s="829"/>
      <c r="H70" s="1057"/>
      <c r="I70" s="1058"/>
      <c r="J70" s="1059"/>
      <c r="K70" s="1060"/>
      <c r="L70" s="824" t="s">
        <v>241</v>
      </c>
      <c r="M70" s="825"/>
      <c r="N70" s="359">
        <f>226+24</f>
        <v>250</v>
      </c>
      <c r="O70" s="315" t="s">
        <v>59</v>
      </c>
      <c r="P70" s="616">
        <f>N70*K149</f>
        <v>4.0784329197495666</v>
      </c>
      <c r="Q70" s="616">
        <f>P70</f>
        <v>4.0784329197495666</v>
      </c>
      <c r="R70" s="132"/>
      <c r="S70" s="186"/>
      <c r="T70" s="317"/>
      <c r="U70" s="142"/>
      <c r="V70" s="132"/>
      <c r="W70" s="143"/>
      <c r="X70" s="131"/>
      <c r="Y70" s="200"/>
      <c r="Z70" s="127"/>
      <c r="AA70" s="142"/>
      <c r="AB70" s="136"/>
      <c r="AC70" s="137"/>
      <c r="AD70" s="191"/>
      <c r="AE70" s="201"/>
      <c r="AF70" s="202"/>
      <c r="AG70" s="203"/>
      <c r="AH70" s="163"/>
      <c r="AI70" s="164"/>
      <c r="AJ70" s="194"/>
      <c r="AK70" s="615">
        <f>SUM(N69)</f>
        <v>370</v>
      </c>
      <c r="AL70" s="177">
        <f>SUM(Z64,T64,N64:N68,N70,AF64)</f>
        <v>3376</v>
      </c>
      <c r="AM70" s="665">
        <f>SUM(P69)</f>
        <v>6.0360807212293581</v>
      </c>
      <c r="AN70" s="145">
        <f>SUM(AB64,V64,P64:P68,P70,AH64)</f>
        <v>55.075158148298144</v>
      </c>
      <c r="AO70" s="452" t="s">
        <v>8</v>
      </c>
      <c r="AP70" s="708">
        <f>AK70/AM70</f>
        <v>61.29805366894476</v>
      </c>
      <c r="AQ70" s="708">
        <f>AL70/AN70</f>
        <v>61.29805366894476</v>
      </c>
      <c r="AR70" s="145"/>
    </row>
    <row r="71" spans="1:44" ht="15.95" customHeight="1" x14ac:dyDescent="0.2">
      <c r="A71" s="834" t="s">
        <v>92</v>
      </c>
      <c r="B71" s="444" t="s">
        <v>263</v>
      </c>
      <c r="C71" s="410" t="s">
        <v>121</v>
      </c>
      <c r="D71" s="852" t="s">
        <v>267</v>
      </c>
      <c r="E71" s="852" t="s">
        <v>129</v>
      </c>
      <c r="F71" s="930"/>
      <c r="G71" s="827">
        <v>1</v>
      </c>
      <c r="H71" s="1049">
        <v>0</v>
      </c>
      <c r="I71" s="1050" t="s">
        <v>59</v>
      </c>
      <c r="J71" s="1051">
        <v>0</v>
      </c>
      <c r="K71" s="1052">
        <v>0</v>
      </c>
      <c r="L71" s="787" t="s">
        <v>243</v>
      </c>
      <c r="M71" s="833"/>
      <c r="N71" s="636">
        <f>3*15</f>
        <v>45</v>
      </c>
      <c r="O71" s="637" t="s">
        <v>59</v>
      </c>
      <c r="P71" s="628">
        <f>N71*K149</f>
        <v>0.73411792555492195</v>
      </c>
      <c r="Q71" s="628">
        <f>P71</f>
        <v>0.73411792555492195</v>
      </c>
      <c r="R71" s="158"/>
      <c r="S71" s="332" t="s">
        <v>251</v>
      </c>
      <c r="T71" s="618">
        <v>5000</v>
      </c>
      <c r="U71" s="627" t="s">
        <v>59</v>
      </c>
      <c r="V71" s="628">
        <f>T71*K149</f>
        <v>81.568658394991331</v>
      </c>
      <c r="W71" s="628">
        <f>1700/T71*V71</f>
        <v>27.733343854297054</v>
      </c>
      <c r="X71" s="169"/>
      <c r="Y71" s="412" t="s">
        <v>304</v>
      </c>
      <c r="Z71" s="639">
        <v>1000</v>
      </c>
      <c r="AA71" s="645" t="s">
        <v>59</v>
      </c>
      <c r="AB71" s="641">
        <f>Z71*K149</f>
        <v>16.313731678998266</v>
      </c>
      <c r="AC71" s="641">
        <f>AB71</f>
        <v>16.313731678998266</v>
      </c>
      <c r="AD71" s="126"/>
      <c r="AE71" s="376"/>
      <c r="AF71" s="195"/>
      <c r="AG71" s="377"/>
      <c r="AH71" s="493"/>
      <c r="AI71" s="197"/>
      <c r="AJ71" s="174"/>
      <c r="AK71" s="366" t="s">
        <v>59</v>
      </c>
      <c r="AL71" s="283"/>
      <c r="AM71" s="122" t="s">
        <v>2</v>
      </c>
      <c r="AN71" s="666"/>
      <c r="AO71" s="86"/>
      <c r="AQ71" s="253"/>
      <c r="AR71" s="145"/>
    </row>
    <row r="72" spans="1:44" ht="15.95" customHeight="1" x14ac:dyDescent="0.2">
      <c r="A72" s="835"/>
      <c r="B72" s="445" t="s">
        <v>265</v>
      </c>
      <c r="C72" s="347" t="s">
        <v>266</v>
      </c>
      <c r="D72" s="853"/>
      <c r="E72" s="853"/>
      <c r="F72" s="931"/>
      <c r="G72" s="828"/>
      <c r="H72" s="1053"/>
      <c r="I72" s="1054"/>
      <c r="J72" s="1055"/>
      <c r="K72" s="1056"/>
      <c r="L72" s="785" t="s">
        <v>244</v>
      </c>
      <c r="M72" s="826"/>
      <c r="N72" s="359">
        <v>90</v>
      </c>
      <c r="O72" s="266" t="s">
        <v>59</v>
      </c>
      <c r="P72" s="616">
        <f>N72*K149</f>
        <v>1.4682358511098439</v>
      </c>
      <c r="Q72" s="616">
        <f>P72</f>
        <v>1.4682358511098439</v>
      </c>
      <c r="R72" s="132"/>
      <c r="S72" s="332" t="s">
        <v>300</v>
      </c>
      <c r="T72" s="696">
        <v>826.72</v>
      </c>
      <c r="U72" s="697" t="s">
        <v>59</v>
      </c>
      <c r="V72" s="386">
        <v>13.51</v>
      </c>
      <c r="W72" s="386">
        <f>500/T72*V72</f>
        <v>8.1708438165279649</v>
      </c>
      <c r="X72" s="144"/>
      <c r="Y72" s="183"/>
      <c r="Z72" s="134"/>
      <c r="AA72" s="135"/>
      <c r="AB72" s="136"/>
      <c r="AC72" s="137"/>
      <c r="AD72" s="138"/>
      <c r="AE72" s="494"/>
      <c r="AF72" s="161"/>
      <c r="AG72" s="401"/>
      <c r="AH72" s="163"/>
      <c r="AI72" s="164"/>
      <c r="AJ72" s="141"/>
      <c r="AK72" s="365"/>
      <c r="AL72" s="139"/>
      <c r="AN72" s="253"/>
      <c r="AQ72" s="253"/>
      <c r="AR72" s="145"/>
    </row>
    <row r="73" spans="1:44" ht="15.95" customHeight="1" x14ac:dyDescent="0.2">
      <c r="A73" s="835"/>
      <c r="B73" s="445" t="s">
        <v>264</v>
      </c>
      <c r="C73" s="347"/>
      <c r="D73" s="853"/>
      <c r="E73" s="853"/>
      <c r="F73" s="931"/>
      <c r="G73" s="828"/>
      <c r="H73" s="1053"/>
      <c r="I73" s="1054"/>
      <c r="J73" s="1055"/>
      <c r="K73" s="1056"/>
      <c r="L73" s="785" t="s">
        <v>244</v>
      </c>
      <c r="M73" s="823"/>
      <c r="N73" s="359">
        <v>90</v>
      </c>
      <c r="O73" s="266" t="s">
        <v>59</v>
      </c>
      <c r="P73" s="616">
        <f>N73*K149</f>
        <v>1.4682358511098439</v>
      </c>
      <c r="Q73" s="616">
        <f>P73</f>
        <v>1.4682358511098439</v>
      </c>
      <c r="R73" s="132"/>
      <c r="S73" s="332" t="s">
        <v>301</v>
      </c>
      <c r="T73" s="618">
        <v>100</v>
      </c>
      <c r="U73" s="644" t="s">
        <v>59</v>
      </c>
      <c r="V73" s="616">
        <f>T73*K149</f>
        <v>1.6313731678998264</v>
      </c>
      <c r="W73" s="617">
        <f>V73</f>
        <v>1.6313731678998264</v>
      </c>
      <c r="X73" s="144"/>
      <c r="Y73" s="183"/>
      <c r="Z73" s="134"/>
      <c r="AA73" s="135"/>
      <c r="AB73" s="136"/>
      <c r="AC73" s="137"/>
      <c r="AD73" s="138"/>
      <c r="AE73" s="204"/>
      <c r="AF73" s="161"/>
      <c r="AG73" s="162"/>
      <c r="AH73" s="163"/>
      <c r="AI73" s="164"/>
      <c r="AJ73" s="141"/>
      <c r="AK73" s="365"/>
      <c r="AL73" s="139"/>
      <c r="AN73" s="253"/>
      <c r="AQ73" s="253"/>
      <c r="AR73" s="145"/>
    </row>
    <row r="74" spans="1:44" ht="15.95" customHeight="1" x14ac:dyDescent="0.2">
      <c r="A74" s="835"/>
      <c r="B74" s="445"/>
      <c r="C74" s="347"/>
      <c r="D74" s="853"/>
      <c r="E74" s="853"/>
      <c r="F74" s="931"/>
      <c r="G74" s="828"/>
      <c r="H74" s="1053"/>
      <c r="I74" s="1054"/>
      <c r="J74" s="1055"/>
      <c r="K74" s="1056"/>
      <c r="L74" s="785"/>
      <c r="M74" s="823"/>
      <c r="N74" s="473"/>
      <c r="O74" s="470"/>
      <c r="P74" s="461"/>
      <c r="Q74" s="461"/>
      <c r="R74" s="132"/>
      <c r="S74" s="332" t="s">
        <v>245</v>
      </c>
      <c r="T74" s="618">
        <v>600</v>
      </c>
      <c r="U74" s="644" t="s">
        <v>59</v>
      </c>
      <c r="V74" s="616">
        <f>T74*K149</f>
        <v>9.7882390073989587</v>
      </c>
      <c r="W74" s="617">
        <f>V74*3/7</f>
        <v>4.1949595745995536</v>
      </c>
      <c r="X74" s="144"/>
      <c r="Y74" s="183"/>
      <c r="Z74" s="134"/>
      <c r="AA74" s="135"/>
      <c r="AB74" s="136"/>
      <c r="AC74" s="137"/>
      <c r="AD74" s="138"/>
      <c r="AE74" s="204"/>
      <c r="AF74" s="276"/>
      <c r="AG74" s="162"/>
      <c r="AH74" s="163"/>
      <c r="AI74" s="164"/>
      <c r="AJ74" s="141"/>
      <c r="AK74" s="515"/>
      <c r="AL74" s="704">
        <f>T72</f>
        <v>826.72</v>
      </c>
      <c r="AN74" s="705">
        <f>V72</f>
        <v>13.51</v>
      </c>
      <c r="AO74" s="661" t="s">
        <v>37</v>
      </c>
      <c r="AP74" s="708" t="e">
        <f>AK74/AM74</f>
        <v>#DIV/0!</v>
      </c>
      <c r="AQ74" s="708">
        <f>AL74/AN74</f>
        <v>61.19319022945966</v>
      </c>
      <c r="AR74" s="145"/>
    </row>
    <row r="75" spans="1:44" ht="15.95" customHeight="1" x14ac:dyDescent="0.2">
      <c r="A75" s="835"/>
      <c r="B75" s="74"/>
      <c r="C75" s="17"/>
      <c r="D75" s="854"/>
      <c r="E75" s="854"/>
      <c r="F75" s="932"/>
      <c r="G75" s="829"/>
      <c r="H75" s="1057"/>
      <c r="I75" s="1058"/>
      <c r="J75" s="1059"/>
      <c r="K75" s="1060"/>
      <c r="L75" s="824"/>
      <c r="M75" s="929"/>
      <c r="N75" s="473"/>
      <c r="O75" s="470"/>
      <c r="P75" s="461"/>
      <c r="Q75" s="461"/>
      <c r="R75" s="132"/>
      <c r="S75" s="182"/>
      <c r="T75" s="333"/>
      <c r="U75" s="142"/>
      <c r="V75" s="132"/>
      <c r="W75" s="143"/>
      <c r="X75" s="144"/>
      <c r="Y75" s="72"/>
      <c r="Z75" s="205"/>
      <c r="AA75" s="199"/>
      <c r="AB75" s="206"/>
      <c r="AC75" s="275"/>
      <c r="AD75" s="138"/>
      <c r="AE75" s="204"/>
      <c r="AF75" s="161"/>
      <c r="AG75" s="162"/>
      <c r="AH75" s="163"/>
      <c r="AI75" s="164"/>
      <c r="AJ75" s="141"/>
      <c r="AK75" s="615">
        <v>0</v>
      </c>
      <c r="AL75" s="177">
        <f>SUM(Z71,T71,T73:T74,N71:N73)</f>
        <v>6925</v>
      </c>
      <c r="AM75" s="665">
        <v>0</v>
      </c>
      <c r="AN75" s="145">
        <f>SUM(AB71,V71,V73:V74,P71:P73)</f>
        <v>112.97259187706298</v>
      </c>
      <c r="AO75" s="452" t="s">
        <v>8</v>
      </c>
      <c r="AP75" s="708" t="e">
        <f>AK75/AM75</f>
        <v>#DIV/0!</v>
      </c>
      <c r="AQ75" s="708">
        <f>AL75/AN75</f>
        <v>61.298053668944767</v>
      </c>
      <c r="AR75" s="145"/>
    </row>
    <row r="76" spans="1:44" ht="15.95" customHeight="1" x14ac:dyDescent="0.2">
      <c r="A76" s="834" t="s">
        <v>93</v>
      </c>
      <c r="B76" s="444" t="s">
        <v>268</v>
      </c>
      <c r="C76" s="447" t="s">
        <v>270</v>
      </c>
      <c r="D76" s="852" t="s">
        <v>267</v>
      </c>
      <c r="E76" s="852" t="s">
        <v>272</v>
      </c>
      <c r="F76" s="837"/>
      <c r="G76" s="827">
        <v>1</v>
      </c>
      <c r="H76" s="1049">
        <v>0</v>
      </c>
      <c r="I76" s="1050" t="s">
        <v>59</v>
      </c>
      <c r="J76" s="1051">
        <v>0</v>
      </c>
      <c r="K76" s="1052">
        <v>0</v>
      </c>
      <c r="L76" s="787" t="s">
        <v>248</v>
      </c>
      <c r="M76" s="788"/>
      <c r="N76" s="700">
        <f>45.09*66.2</f>
        <v>2984.9580000000005</v>
      </c>
      <c r="O76" s="701" t="s">
        <v>59</v>
      </c>
      <c r="P76" s="702">
        <v>48.74</v>
      </c>
      <c r="Q76" s="702">
        <f>P76</f>
        <v>48.74</v>
      </c>
      <c r="R76" s="158"/>
      <c r="S76" s="355" t="s">
        <v>249</v>
      </c>
      <c r="T76" s="626">
        <v>187.75</v>
      </c>
      <c r="U76" s="627" t="s">
        <v>59</v>
      </c>
      <c r="V76" s="628">
        <f>T76*K149</f>
        <v>3.0629031227319241</v>
      </c>
      <c r="W76" s="628">
        <f>V76</f>
        <v>3.0629031227319241</v>
      </c>
      <c r="X76" s="169"/>
      <c r="Y76" s="270"/>
      <c r="Z76" s="267"/>
      <c r="AA76" s="268"/>
      <c r="AB76" s="269"/>
      <c r="AC76" s="364"/>
      <c r="AD76" s="173"/>
      <c r="AE76" s="376" t="s">
        <v>246</v>
      </c>
      <c r="AF76" s="647">
        <v>2200</v>
      </c>
      <c r="AG76" s="698" t="s">
        <v>59</v>
      </c>
      <c r="AH76" s="649">
        <f>AF76*K149</f>
        <v>35.890209693796187</v>
      </c>
      <c r="AI76" s="649">
        <f>AH76</f>
        <v>35.890209693796187</v>
      </c>
      <c r="AJ76" s="174"/>
      <c r="AK76" s="366" t="s">
        <v>59</v>
      </c>
      <c r="AL76" s="283"/>
      <c r="AM76" s="122" t="s">
        <v>2</v>
      </c>
      <c r="AN76" s="666"/>
      <c r="AO76" s="86"/>
      <c r="AQ76" s="145"/>
      <c r="AR76" s="145"/>
    </row>
    <row r="77" spans="1:44" ht="15.95" customHeight="1" x14ac:dyDescent="0.2">
      <c r="A77" s="835"/>
      <c r="B77" s="70" t="s">
        <v>269</v>
      </c>
      <c r="C77" s="71" t="s">
        <v>271</v>
      </c>
      <c r="D77" s="853"/>
      <c r="E77" s="853"/>
      <c r="F77" s="838"/>
      <c r="G77" s="828"/>
      <c r="H77" s="1053"/>
      <c r="I77" s="1054"/>
      <c r="J77" s="1055"/>
      <c r="K77" s="1056"/>
      <c r="L77" s="785" t="s">
        <v>254</v>
      </c>
      <c r="M77" s="802"/>
      <c r="N77" s="359">
        <v>10</v>
      </c>
      <c r="O77" s="266" t="s">
        <v>59</v>
      </c>
      <c r="P77" s="616">
        <f>N77*K149</f>
        <v>0.16313731678998267</v>
      </c>
      <c r="Q77" s="616">
        <f>P77</f>
        <v>0.16313731678998267</v>
      </c>
      <c r="R77" s="132"/>
      <c r="S77" s="332" t="s">
        <v>250</v>
      </c>
      <c r="T77" s="359">
        <v>765</v>
      </c>
      <c r="U77" s="266" t="s">
        <v>59</v>
      </c>
      <c r="V77" s="616">
        <f>T77*K149</f>
        <v>12.480004734433672</v>
      </c>
      <c r="W77" s="616">
        <f>3/7*V77</f>
        <v>5.3485734576144308</v>
      </c>
      <c r="X77" s="144"/>
      <c r="Y77" s="375"/>
      <c r="Z77" s="134"/>
      <c r="AA77" s="402"/>
      <c r="AB77" s="136"/>
      <c r="AC77" s="137"/>
      <c r="AD77" s="138"/>
      <c r="AE77" s="382" t="s">
        <v>247</v>
      </c>
      <c r="AF77" s="699">
        <v>1102.5</v>
      </c>
      <c r="AG77" s="689" t="s">
        <v>59</v>
      </c>
      <c r="AH77" s="601">
        <f>AF77*K149</f>
        <v>17.985889176095586</v>
      </c>
      <c r="AI77" s="602">
        <f>AH77</f>
        <v>17.985889176095586</v>
      </c>
      <c r="AJ77" s="141"/>
      <c r="AK77" s="365"/>
      <c r="AL77" s="139"/>
      <c r="AN77" s="253"/>
      <c r="AQ77" s="145"/>
      <c r="AR77" s="145"/>
    </row>
    <row r="78" spans="1:44" ht="15.95" customHeight="1" x14ac:dyDescent="0.2">
      <c r="A78" s="835"/>
      <c r="B78" s="70"/>
      <c r="C78" s="346"/>
      <c r="D78" s="853"/>
      <c r="E78" s="853"/>
      <c r="F78" s="838"/>
      <c r="G78" s="828"/>
      <c r="H78" s="1053"/>
      <c r="I78" s="1054"/>
      <c r="J78" s="1055"/>
      <c r="K78" s="1056"/>
      <c r="L78" s="785"/>
      <c r="M78" s="786"/>
      <c r="N78" s="314"/>
      <c r="O78" s="470"/>
      <c r="P78" s="132"/>
      <c r="Q78" s="132"/>
      <c r="R78" s="132"/>
      <c r="S78" s="277"/>
      <c r="T78" s="335"/>
      <c r="U78" s="531"/>
      <c r="V78" s="398"/>
      <c r="W78" s="331"/>
      <c r="X78" s="144"/>
      <c r="Y78" s="133"/>
      <c r="Z78" s="134"/>
      <c r="AA78" s="135"/>
      <c r="AB78" s="136"/>
      <c r="AC78" s="137"/>
      <c r="AD78" s="138"/>
      <c r="AE78" s="382"/>
      <c r="AF78" s="536"/>
      <c r="AG78" s="401"/>
      <c r="AH78" s="534"/>
      <c r="AI78" s="535"/>
      <c r="AJ78" s="282"/>
      <c r="AK78" s="515"/>
      <c r="AL78" s="707">
        <f>N76</f>
        <v>2984.9580000000005</v>
      </c>
      <c r="AM78" s="516"/>
      <c r="AN78" s="705">
        <f>P76</f>
        <v>48.74</v>
      </c>
      <c r="AO78" s="661" t="s">
        <v>37</v>
      </c>
      <c r="AP78" s="708" t="e">
        <f>AK78/AM78</f>
        <v>#DIV/0!</v>
      </c>
      <c r="AQ78" s="708">
        <f>AL78/AN78</f>
        <v>61.242470250307761</v>
      </c>
      <c r="AR78" s="145"/>
    </row>
    <row r="79" spans="1:44" ht="15.95" customHeight="1" x14ac:dyDescent="0.2">
      <c r="A79" s="836"/>
      <c r="B79" s="443"/>
      <c r="C79" s="17"/>
      <c r="D79" s="854"/>
      <c r="E79" s="854"/>
      <c r="F79" s="839"/>
      <c r="G79" s="829"/>
      <c r="H79" s="1057"/>
      <c r="I79" s="1058"/>
      <c r="J79" s="1059"/>
      <c r="K79" s="1060"/>
      <c r="L79" s="824"/>
      <c r="M79" s="831"/>
      <c r="N79" s="361"/>
      <c r="O79" s="495"/>
      <c r="P79" s="129"/>
      <c r="Q79" s="132"/>
      <c r="R79" s="132"/>
      <c r="S79" s="404"/>
      <c r="T79" s="317"/>
      <c r="U79" s="457"/>
      <c r="V79" s="132"/>
      <c r="W79" s="143"/>
      <c r="X79" s="131"/>
      <c r="Y79" s="200"/>
      <c r="Z79" s="127"/>
      <c r="AA79" s="142"/>
      <c r="AB79" s="136"/>
      <c r="AC79" s="137"/>
      <c r="AD79" s="191"/>
      <c r="AE79" s="408"/>
      <c r="AF79" s="506"/>
      <c r="AG79" s="568"/>
      <c r="AH79" s="534"/>
      <c r="AI79" s="535"/>
      <c r="AJ79" s="289"/>
      <c r="AK79" s="615">
        <v>0</v>
      </c>
      <c r="AL79" s="177">
        <f>SUM(AF76:AF77,T76:T77,N77)</f>
        <v>4265.25</v>
      </c>
      <c r="AM79" s="665">
        <v>0</v>
      </c>
      <c r="AN79" s="145">
        <f>SUM(AH76:AH77,V76:V77,P77)</f>
        <v>69.582144043847364</v>
      </c>
      <c r="AO79" s="452" t="s">
        <v>8</v>
      </c>
      <c r="AP79" s="708" t="e">
        <f>AK79/AM79</f>
        <v>#DIV/0!</v>
      </c>
      <c r="AQ79" s="708">
        <f>AL79/AN79</f>
        <v>61.298053668944753</v>
      </c>
      <c r="AR79" s="145"/>
    </row>
    <row r="80" spans="1:44" ht="15.95" customHeight="1" x14ac:dyDescent="0.2">
      <c r="A80" s="834" t="s">
        <v>94</v>
      </c>
      <c r="B80" s="444" t="s">
        <v>268</v>
      </c>
      <c r="C80" s="447" t="s">
        <v>270</v>
      </c>
      <c r="D80" s="852" t="s">
        <v>267</v>
      </c>
      <c r="E80" s="852" t="s">
        <v>272</v>
      </c>
      <c r="F80" s="837"/>
      <c r="G80" s="827">
        <v>1</v>
      </c>
      <c r="H80" s="1049">
        <v>0</v>
      </c>
      <c r="I80" s="1050" t="s">
        <v>59</v>
      </c>
      <c r="J80" s="1051">
        <v>0</v>
      </c>
      <c r="K80" s="1052">
        <v>0</v>
      </c>
      <c r="L80" s="787"/>
      <c r="M80" s="788"/>
      <c r="N80" s="636"/>
      <c r="O80" s="637"/>
      <c r="P80" s="628"/>
      <c r="Q80" s="628"/>
      <c r="R80" s="158"/>
      <c r="S80" s="332" t="s">
        <v>252</v>
      </c>
      <c r="T80" s="359">
        <v>973</v>
      </c>
      <c r="U80" s="772" t="s">
        <v>59</v>
      </c>
      <c r="V80" s="770">
        <f>T80*K149</f>
        <v>15.873260923665311</v>
      </c>
      <c r="W80" s="770">
        <f>V80</f>
        <v>15.873260923665311</v>
      </c>
      <c r="X80" s="144"/>
      <c r="Y80" s="375" t="s">
        <v>253</v>
      </c>
      <c r="Z80" s="636">
        <v>1000</v>
      </c>
      <c r="AA80" s="637" t="s">
        <v>59</v>
      </c>
      <c r="AB80" s="628">
        <f>Z80*K149</f>
        <v>16.313731678998266</v>
      </c>
      <c r="AC80" s="628">
        <f t="shared" ref="AC80" si="0">AB80</f>
        <v>16.313731678998266</v>
      </c>
      <c r="AD80" s="138"/>
      <c r="AE80" s="382"/>
      <c r="AF80" s="161"/>
      <c r="AG80" s="383"/>
      <c r="AH80" s="196"/>
      <c r="AI80" s="196"/>
      <c r="AJ80" s="141"/>
      <c r="AK80" s="366" t="s">
        <v>59</v>
      </c>
      <c r="AL80" s="283"/>
      <c r="AM80" s="122" t="s">
        <v>2</v>
      </c>
      <c r="AN80" s="666"/>
      <c r="AO80" s="86"/>
      <c r="AQ80" s="145"/>
      <c r="AR80" s="145"/>
    </row>
    <row r="81" spans="1:44" ht="15.95" customHeight="1" x14ac:dyDescent="0.2">
      <c r="A81" s="835"/>
      <c r="B81" s="70" t="s">
        <v>269</v>
      </c>
      <c r="C81" s="71" t="s">
        <v>271</v>
      </c>
      <c r="D81" s="853"/>
      <c r="E81" s="853"/>
      <c r="F81" s="838"/>
      <c r="G81" s="828"/>
      <c r="H81" s="1053"/>
      <c r="I81" s="1054"/>
      <c r="J81" s="1055"/>
      <c r="K81" s="1056"/>
      <c r="L81" s="793"/>
      <c r="M81" s="802"/>
      <c r="N81" s="314"/>
      <c r="O81" s="198"/>
      <c r="P81" s="132"/>
      <c r="Q81" s="132"/>
      <c r="R81" s="132"/>
      <c r="S81" s="332" t="s">
        <v>302</v>
      </c>
      <c r="T81" s="696">
        <v>2993.98</v>
      </c>
      <c r="U81" s="697" t="s">
        <v>59</v>
      </c>
      <c r="V81" s="386">
        <v>48.1</v>
      </c>
      <c r="W81" s="730">
        <f>2/4.5*V81</f>
        <v>21.377777777777776</v>
      </c>
      <c r="X81" s="144"/>
      <c r="Y81" s="133"/>
      <c r="Z81" s="134"/>
      <c r="AA81" s="135"/>
      <c r="AB81" s="136"/>
      <c r="AC81" s="137"/>
      <c r="AD81" s="138"/>
      <c r="AE81" s="382"/>
      <c r="AF81" s="276"/>
      <c r="AG81" s="401"/>
      <c r="AH81" s="163"/>
      <c r="AI81" s="164"/>
      <c r="AJ81" s="141"/>
      <c r="AK81" s="365"/>
      <c r="AL81" s="139"/>
      <c r="AN81" s="253"/>
      <c r="AQ81" s="145"/>
      <c r="AR81" s="706"/>
    </row>
    <row r="82" spans="1:44" ht="15.95" customHeight="1" x14ac:dyDescent="0.2">
      <c r="A82" s="835"/>
      <c r="B82" s="70"/>
      <c r="C82" s="346"/>
      <c r="D82" s="853"/>
      <c r="E82" s="853"/>
      <c r="F82" s="838"/>
      <c r="G82" s="828"/>
      <c r="H82" s="1053"/>
      <c r="I82" s="1054"/>
      <c r="J82" s="1055"/>
      <c r="K82" s="1056"/>
      <c r="L82" s="793"/>
      <c r="M82" s="786"/>
      <c r="N82" s="314"/>
      <c r="O82" s="198"/>
      <c r="P82" s="132"/>
      <c r="Q82" s="132"/>
      <c r="R82" s="132"/>
      <c r="S82" s="332" t="s">
        <v>303</v>
      </c>
      <c r="T82" s="618">
        <v>100</v>
      </c>
      <c r="U82" s="644" t="s">
        <v>59</v>
      </c>
      <c r="V82" s="616">
        <f>T82*K149</f>
        <v>1.6313731678998264</v>
      </c>
      <c r="W82" s="617">
        <f t="shared" ref="W82:W87" si="1">V82</f>
        <v>1.6313731678998264</v>
      </c>
      <c r="X82" s="144"/>
      <c r="Y82" s="133"/>
      <c r="Z82" s="134"/>
      <c r="AA82" s="135"/>
      <c r="AB82" s="136"/>
      <c r="AC82" s="137"/>
      <c r="AD82" s="138"/>
      <c r="AE82" s="278"/>
      <c r="AF82" s="294"/>
      <c r="AG82" s="279"/>
      <c r="AH82" s="280"/>
      <c r="AI82" s="281"/>
      <c r="AJ82" s="282"/>
      <c r="AK82" s="177"/>
      <c r="AL82" s="659">
        <f>T81</f>
        <v>2993.98</v>
      </c>
      <c r="AM82" s="230"/>
      <c r="AN82" s="662">
        <f>SUM(V81)</f>
        <v>48.1</v>
      </c>
      <c r="AO82" s="661" t="s">
        <v>37</v>
      </c>
      <c r="AP82" s="708" t="e">
        <f>AK82/AM82</f>
        <v>#DIV/0!</v>
      </c>
      <c r="AQ82" s="708">
        <f>AL82/AN82</f>
        <v>62.244906444906441</v>
      </c>
      <c r="AR82" s="145"/>
    </row>
    <row r="83" spans="1:44" ht="15.95" customHeight="1" x14ac:dyDescent="0.2">
      <c r="A83" s="836"/>
      <c r="B83" s="443"/>
      <c r="C83" s="17"/>
      <c r="D83" s="854"/>
      <c r="E83" s="854"/>
      <c r="F83" s="839"/>
      <c r="G83" s="829"/>
      <c r="H83" s="1057"/>
      <c r="I83" s="1058"/>
      <c r="J83" s="1059"/>
      <c r="K83" s="1060"/>
      <c r="L83" s="830"/>
      <c r="M83" s="831"/>
      <c r="N83" s="361"/>
      <c r="O83" s="316"/>
      <c r="P83" s="129"/>
      <c r="Q83" s="132"/>
      <c r="R83" s="132"/>
      <c r="S83" s="332" t="s">
        <v>255</v>
      </c>
      <c r="T83" s="618">
        <v>75</v>
      </c>
      <c r="U83" s="644" t="s">
        <v>59</v>
      </c>
      <c r="V83" s="616">
        <f>T83*K149</f>
        <v>1.2235298759248698</v>
      </c>
      <c r="W83" s="617">
        <f t="shared" si="1"/>
        <v>1.2235298759248698</v>
      </c>
      <c r="X83" s="131"/>
      <c r="Y83" s="200"/>
      <c r="Z83" s="127"/>
      <c r="AA83" s="142"/>
      <c r="AB83" s="136"/>
      <c r="AC83" s="137"/>
      <c r="AD83" s="191"/>
      <c r="AE83" s="502"/>
      <c r="AF83" s="388"/>
      <c r="AG83" s="288"/>
      <c r="AH83" s="280"/>
      <c r="AI83" s="281"/>
      <c r="AJ83" s="289"/>
      <c r="AK83" s="615">
        <v>0</v>
      </c>
      <c r="AL83" s="177">
        <f>SUM(T80,T82:T83,Z80)</f>
        <v>2148</v>
      </c>
      <c r="AM83" s="665">
        <v>0</v>
      </c>
      <c r="AN83" s="145">
        <f>SUM(V80,V82:V83,AB80)</f>
        <v>35.041895646488271</v>
      </c>
      <c r="AO83" s="452" t="s">
        <v>8</v>
      </c>
      <c r="AP83" s="708" t="e">
        <f>AK83/AM83</f>
        <v>#DIV/0!</v>
      </c>
      <c r="AQ83" s="708">
        <f>AL83/AN83</f>
        <v>61.298053668944767</v>
      </c>
      <c r="AR83" s="145"/>
    </row>
    <row r="84" spans="1:44" ht="15.95" customHeight="1" x14ac:dyDescent="0.2">
      <c r="A84" s="834" t="s">
        <v>95</v>
      </c>
      <c r="B84" s="444" t="s">
        <v>263</v>
      </c>
      <c r="C84" s="410" t="s">
        <v>121</v>
      </c>
      <c r="D84" s="852" t="s">
        <v>267</v>
      </c>
      <c r="E84" s="852" t="s">
        <v>129</v>
      </c>
      <c r="F84" s="837"/>
      <c r="G84" s="827">
        <v>1</v>
      </c>
      <c r="H84" s="1049"/>
      <c r="I84" s="1050" t="s">
        <v>59</v>
      </c>
      <c r="J84" s="1051">
        <v>0</v>
      </c>
      <c r="K84" s="1052">
        <v>0</v>
      </c>
      <c r="L84" s="787" t="s">
        <v>257</v>
      </c>
      <c r="M84" s="788"/>
      <c r="N84" s="636">
        <f>95+95+75</f>
        <v>265</v>
      </c>
      <c r="O84" s="637" t="s">
        <v>59</v>
      </c>
      <c r="P84" s="628">
        <f>N84*K149</f>
        <v>4.32313889493454</v>
      </c>
      <c r="Q84" s="628">
        <f>P84</f>
        <v>4.32313889493454</v>
      </c>
      <c r="R84" s="158"/>
      <c r="S84" s="355" t="s">
        <v>256</v>
      </c>
      <c r="T84" s="626">
        <v>30</v>
      </c>
      <c r="U84" s="627" t="s">
        <v>59</v>
      </c>
      <c r="V84" s="628">
        <f>T84*K149</f>
        <v>0.48941195036994795</v>
      </c>
      <c r="W84" s="628">
        <f t="shared" si="1"/>
        <v>0.48941195036994795</v>
      </c>
      <c r="X84" s="144"/>
      <c r="Y84" s="375" t="s">
        <v>260</v>
      </c>
      <c r="Z84" s="624">
        <v>100</v>
      </c>
      <c r="AA84" s="645" t="s">
        <v>59</v>
      </c>
      <c r="AB84" s="641">
        <f>Z84*K149</f>
        <v>1.6313731678998264</v>
      </c>
      <c r="AC84" s="641">
        <f>AB84</f>
        <v>1.6313731678998264</v>
      </c>
      <c r="AD84" s="138"/>
      <c r="AE84" s="376"/>
      <c r="AF84" s="378"/>
      <c r="AG84" s="377"/>
      <c r="AH84" s="196"/>
      <c r="AI84" s="196"/>
      <c r="AJ84" s="141"/>
      <c r="AK84" s="366" t="s">
        <v>59</v>
      </c>
      <c r="AL84" s="283"/>
      <c r="AM84" s="122" t="s">
        <v>2</v>
      </c>
      <c r="AN84" s="666"/>
      <c r="AO84" s="86"/>
      <c r="AQ84" s="145"/>
      <c r="AR84" s="145"/>
    </row>
    <row r="85" spans="1:44" ht="15.95" customHeight="1" x14ac:dyDescent="0.2">
      <c r="A85" s="835"/>
      <c r="B85" s="445" t="s">
        <v>265</v>
      </c>
      <c r="C85" s="347" t="s">
        <v>266</v>
      </c>
      <c r="D85" s="853"/>
      <c r="E85" s="853"/>
      <c r="F85" s="838"/>
      <c r="G85" s="828"/>
      <c r="H85" s="1053"/>
      <c r="I85" s="1054"/>
      <c r="J85" s="1055"/>
      <c r="K85" s="1056"/>
      <c r="L85" s="785" t="s">
        <v>258</v>
      </c>
      <c r="M85" s="802"/>
      <c r="N85" s="359">
        <v>100</v>
      </c>
      <c r="O85" s="266" t="s">
        <v>59</v>
      </c>
      <c r="P85" s="616">
        <f>N85*K149</f>
        <v>1.6313731678998264</v>
      </c>
      <c r="Q85" s="616">
        <f>P85</f>
        <v>1.6313731678998264</v>
      </c>
      <c r="R85" s="132"/>
      <c r="S85" s="332" t="s">
        <v>261</v>
      </c>
      <c r="T85" s="618">
        <v>158</v>
      </c>
      <c r="U85" s="644" t="s">
        <v>59</v>
      </c>
      <c r="V85" s="616">
        <f>T85*K149</f>
        <v>2.5775696052817261</v>
      </c>
      <c r="W85" s="616">
        <f t="shared" si="1"/>
        <v>2.5775696052817261</v>
      </c>
      <c r="X85" s="144"/>
      <c r="Y85" s="133"/>
      <c r="Z85" s="134"/>
      <c r="AA85" s="135"/>
      <c r="AB85" s="136"/>
      <c r="AC85" s="137"/>
      <c r="AD85" s="138"/>
      <c r="AE85" s="382"/>
      <c r="AF85" s="276"/>
      <c r="AG85" s="401"/>
      <c r="AH85" s="163"/>
      <c r="AI85" s="164"/>
      <c r="AJ85" s="141"/>
      <c r="AK85" s="365"/>
      <c r="AL85" s="139"/>
      <c r="AN85" s="253"/>
      <c r="AQ85" s="145"/>
      <c r="AR85" s="145"/>
    </row>
    <row r="86" spans="1:44" ht="15.95" customHeight="1" x14ac:dyDescent="0.2">
      <c r="A86" s="835"/>
      <c r="B86" s="445" t="s">
        <v>264</v>
      </c>
      <c r="C86" s="347"/>
      <c r="D86" s="853"/>
      <c r="E86" s="853"/>
      <c r="F86" s="838"/>
      <c r="G86" s="828"/>
      <c r="H86" s="1053"/>
      <c r="I86" s="1054"/>
      <c r="J86" s="1055"/>
      <c r="K86" s="1056"/>
      <c r="L86" s="785" t="s">
        <v>259</v>
      </c>
      <c r="M86" s="786"/>
      <c r="N86" s="359">
        <f>215+15</f>
        <v>230</v>
      </c>
      <c r="O86" s="266" t="s">
        <v>59</v>
      </c>
      <c r="P86" s="616">
        <f>N86*K149</f>
        <v>3.752158286169601</v>
      </c>
      <c r="Q86" s="616">
        <f>P86</f>
        <v>3.752158286169601</v>
      </c>
      <c r="R86" s="132"/>
      <c r="S86" s="332" t="s">
        <v>262</v>
      </c>
      <c r="T86" s="620">
        <f>120+140</f>
        <v>260</v>
      </c>
      <c r="U86" s="644" t="s">
        <v>59</v>
      </c>
      <c r="V86" s="616">
        <f>T86*K149</f>
        <v>4.2415702365395491</v>
      </c>
      <c r="W86" s="616">
        <f t="shared" si="1"/>
        <v>4.2415702365395491</v>
      </c>
      <c r="X86" s="144"/>
      <c r="Y86" s="133"/>
      <c r="Z86" s="134"/>
      <c r="AA86" s="135"/>
      <c r="AB86" s="136"/>
      <c r="AC86" s="137"/>
      <c r="AD86" s="138"/>
      <c r="AE86" s="278"/>
      <c r="AF86" s="294"/>
      <c r="AG86" s="279"/>
      <c r="AH86" s="280"/>
      <c r="AI86" s="281"/>
      <c r="AJ86" s="282"/>
      <c r="AK86" s="515"/>
      <c r="AL86" s="517"/>
      <c r="AM86" s="516"/>
      <c r="AN86" s="253"/>
      <c r="AO86" s="661" t="s">
        <v>37</v>
      </c>
      <c r="AP86" s="708" t="e">
        <f>AK86/AM86</f>
        <v>#DIV/0!</v>
      </c>
      <c r="AQ86" s="708" t="e">
        <f>AL86/AN86</f>
        <v>#DIV/0!</v>
      </c>
      <c r="AR86" s="145"/>
    </row>
    <row r="87" spans="1:44" ht="15.95" customHeight="1" x14ac:dyDescent="0.2">
      <c r="A87" s="836"/>
      <c r="B87" s="445"/>
      <c r="C87" s="347"/>
      <c r="D87" s="854"/>
      <c r="E87" s="854"/>
      <c r="F87" s="839"/>
      <c r="G87" s="829"/>
      <c r="H87" s="1057"/>
      <c r="I87" s="1058"/>
      <c r="J87" s="1059"/>
      <c r="K87" s="1060"/>
      <c r="L87" s="824" t="s">
        <v>241</v>
      </c>
      <c r="M87" s="831"/>
      <c r="N87" s="362">
        <f>170+30</f>
        <v>200</v>
      </c>
      <c r="O87" s="313" t="s">
        <v>59</v>
      </c>
      <c r="P87" s="625">
        <f>N87*K149</f>
        <v>3.2627463357996529</v>
      </c>
      <c r="Q87" s="616">
        <f>P87</f>
        <v>3.2627463357996529</v>
      </c>
      <c r="R87" s="132"/>
      <c r="S87" s="404" t="s">
        <v>298</v>
      </c>
      <c r="T87" s="362">
        <f>4760+140</f>
        <v>4900</v>
      </c>
      <c r="U87" s="773" t="s">
        <v>59</v>
      </c>
      <c r="V87" s="771">
        <f>T87*K149</f>
        <v>79.937285227091493</v>
      </c>
      <c r="W87" s="1071">
        <f t="shared" si="1"/>
        <v>79.937285227091493</v>
      </c>
      <c r="X87" s="131"/>
      <c r="Y87" s="200"/>
      <c r="Z87" s="127"/>
      <c r="AA87" s="142"/>
      <c r="AB87" s="136"/>
      <c r="AC87" s="137"/>
      <c r="AD87" s="191"/>
      <c r="AE87" s="286"/>
      <c r="AF87" s="287"/>
      <c r="AG87" s="288"/>
      <c r="AH87" s="280"/>
      <c r="AI87" s="281"/>
      <c r="AJ87" s="289"/>
      <c r="AK87" s="615">
        <v>0</v>
      </c>
      <c r="AL87" s="177">
        <f>SUM(Z84,T84:T87,N84:N87)</f>
        <v>6243</v>
      </c>
      <c r="AM87" s="665">
        <v>0</v>
      </c>
      <c r="AN87" s="145">
        <f>SUM(AB84,V84:V87,P84:P87)</f>
        <v>101.84662687198616</v>
      </c>
      <c r="AO87" s="452" t="s">
        <v>8</v>
      </c>
      <c r="AP87" s="708" t="e">
        <f>AK87/AM87</f>
        <v>#DIV/0!</v>
      </c>
      <c r="AQ87" s="708">
        <f>AL87/AN87</f>
        <v>61.298053668944767</v>
      </c>
      <c r="AR87" s="145"/>
    </row>
    <row r="88" spans="1:44" ht="15.95" customHeight="1" x14ac:dyDescent="0.2">
      <c r="A88" s="834" t="s">
        <v>96</v>
      </c>
      <c r="B88" s="444" t="s">
        <v>275</v>
      </c>
      <c r="C88" s="410" t="s">
        <v>121</v>
      </c>
      <c r="D88" s="852" t="s">
        <v>281</v>
      </c>
      <c r="E88" s="852" t="s">
        <v>279</v>
      </c>
      <c r="F88" s="837"/>
      <c r="G88" s="827">
        <v>1</v>
      </c>
      <c r="H88" s="840">
        <f>3862.49/3</f>
        <v>1287.4966666666667</v>
      </c>
      <c r="I88" s="843" t="s">
        <v>59</v>
      </c>
      <c r="J88" s="846">
        <f>66.83/3</f>
        <v>22.276666666666667</v>
      </c>
      <c r="K88" s="849">
        <f>J88</f>
        <v>22.276666666666667</v>
      </c>
      <c r="L88" s="787" t="s">
        <v>280</v>
      </c>
      <c r="M88" s="788"/>
      <c r="N88" s="745">
        <v>2000</v>
      </c>
      <c r="O88" s="701" t="s">
        <v>59</v>
      </c>
      <c r="P88" s="702">
        <v>32.79</v>
      </c>
      <c r="Q88" s="702">
        <f>P88</f>
        <v>32.79</v>
      </c>
      <c r="R88" s="429"/>
      <c r="S88" s="332" t="s">
        <v>282</v>
      </c>
      <c r="T88" s="618">
        <v>50</v>
      </c>
      <c r="U88" s="627" t="s">
        <v>59</v>
      </c>
      <c r="V88" s="628">
        <f>T88*K149</f>
        <v>0.81568658394991322</v>
      </c>
      <c r="W88" s="628">
        <f t="shared" ref="W88:W100" si="2">V88</f>
        <v>0.81568658394991322</v>
      </c>
      <c r="X88" s="144"/>
      <c r="Y88" s="375" t="s">
        <v>283</v>
      </c>
      <c r="Z88" s="624">
        <v>500</v>
      </c>
      <c r="AA88" s="645" t="s">
        <v>59</v>
      </c>
      <c r="AB88" s="641">
        <f>Z88*K149</f>
        <v>8.1568658394991331</v>
      </c>
      <c r="AC88" s="641">
        <f>AB88</f>
        <v>8.1568658394991331</v>
      </c>
      <c r="AD88" s="138"/>
      <c r="AE88" s="382"/>
      <c r="AF88" s="276"/>
      <c r="AG88" s="383"/>
      <c r="AH88" s="196"/>
      <c r="AI88" s="196"/>
      <c r="AJ88" s="282"/>
      <c r="AK88" s="366" t="s">
        <v>59</v>
      </c>
      <c r="AL88" s="283"/>
      <c r="AM88" s="122" t="s">
        <v>2</v>
      </c>
      <c r="AN88" s="666"/>
      <c r="AO88" s="86"/>
      <c r="AQ88" s="145"/>
      <c r="AR88" s="145"/>
    </row>
    <row r="89" spans="1:44" ht="15.95" customHeight="1" x14ac:dyDescent="0.2">
      <c r="A89" s="835"/>
      <c r="B89" s="380" t="s">
        <v>276</v>
      </c>
      <c r="C89" s="347" t="s">
        <v>278</v>
      </c>
      <c r="D89" s="853"/>
      <c r="E89" s="853"/>
      <c r="F89" s="838"/>
      <c r="G89" s="828"/>
      <c r="H89" s="841"/>
      <c r="I89" s="844"/>
      <c r="J89" s="847"/>
      <c r="K89" s="850"/>
      <c r="L89" s="785" t="s">
        <v>284</v>
      </c>
      <c r="M89" s="802"/>
      <c r="N89" s="359">
        <f>3*250</f>
        <v>750</v>
      </c>
      <c r="O89" s="266" t="s">
        <v>59</v>
      </c>
      <c r="P89" s="616">
        <f>N89*K149</f>
        <v>12.2352987592487</v>
      </c>
      <c r="Q89" s="616">
        <f>P89</f>
        <v>12.2352987592487</v>
      </c>
      <c r="R89" s="430"/>
      <c r="S89" s="332" t="s">
        <v>287</v>
      </c>
      <c r="T89" s="618">
        <v>150</v>
      </c>
      <c r="U89" s="709" t="s">
        <v>59</v>
      </c>
      <c r="V89" s="616">
        <f>T89*K149</f>
        <v>2.4470597518497397</v>
      </c>
      <c r="W89" s="617">
        <f>V89</f>
        <v>2.4470597518497397</v>
      </c>
      <c r="X89" s="144"/>
      <c r="Y89" s="375" t="s">
        <v>292</v>
      </c>
      <c r="Z89" s="624">
        <f>2*300+150</f>
        <v>750</v>
      </c>
      <c r="AA89" s="638" t="s">
        <v>59</v>
      </c>
      <c r="AB89" s="123">
        <f>Z89*K149</f>
        <v>12.2352987592487</v>
      </c>
      <c r="AC89" s="124">
        <f>AB89</f>
        <v>12.2352987592487</v>
      </c>
      <c r="AD89" s="138"/>
      <c r="AE89" s="382"/>
      <c r="AF89" s="406"/>
      <c r="AG89" s="401"/>
      <c r="AH89" s="163"/>
      <c r="AI89" s="164"/>
      <c r="AJ89" s="141"/>
      <c r="AK89" s="365"/>
      <c r="AL89" s="139"/>
      <c r="AN89" s="253"/>
      <c r="AQ89" s="145"/>
      <c r="AR89" s="145"/>
    </row>
    <row r="90" spans="1:44" ht="15.95" customHeight="1" x14ac:dyDescent="0.2">
      <c r="A90" s="835"/>
      <c r="B90" s="380" t="s">
        <v>277</v>
      </c>
      <c r="C90" s="347"/>
      <c r="D90" s="853"/>
      <c r="E90" s="853"/>
      <c r="F90" s="838"/>
      <c r="G90" s="828"/>
      <c r="H90" s="841"/>
      <c r="I90" s="844"/>
      <c r="J90" s="847"/>
      <c r="K90" s="850"/>
      <c r="L90" s="785" t="s">
        <v>285</v>
      </c>
      <c r="M90" s="786"/>
      <c r="N90" s="359">
        <f>3*40</f>
        <v>120</v>
      </c>
      <c r="O90" s="266" t="s">
        <v>59</v>
      </c>
      <c r="P90" s="616">
        <f>N90*K149</f>
        <v>1.9576478014797918</v>
      </c>
      <c r="Q90" s="616">
        <f>P90</f>
        <v>1.9576478014797918</v>
      </c>
      <c r="R90" s="132"/>
      <c r="S90" s="332" t="s">
        <v>288</v>
      </c>
      <c r="T90" s="618">
        <f>89</f>
        <v>89</v>
      </c>
      <c r="U90" s="709" t="s">
        <v>59</v>
      </c>
      <c r="V90" s="616">
        <f>T90*K149</f>
        <v>1.4519221194308456</v>
      </c>
      <c r="W90" s="617">
        <f>V90</f>
        <v>1.4519221194308456</v>
      </c>
      <c r="X90" s="144"/>
      <c r="Y90" s="133"/>
      <c r="Z90" s="134"/>
      <c r="AA90" s="135"/>
      <c r="AB90" s="136"/>
      <c r="AC90" s="137"/>
      <c r="AD90" s="138"/>
      <c r="AE90" s="278"/>
      <c r="AF90" s="407"/>
      <c r="AG90" s="279"/>
      <c r="AH90" s="280"/>
      <c r="AI90" s="281"/>
      <c r="AJ90" s="282"/>
      <c r="AK90" s="515"/>
      <c r="AL90" s="517"/>
      <c r="AM90" s="516"/>
      <c r="AN90" s="253"/>
      <c r="AR90" s="145"/>
    </row>
    <row r="91" spans="1:44" ht="15.95" customHeight="1" x14ac:dyDescent="0.2">
      <c r="A91" s="835"/>
      <c r="B91" s="380"/>
      <c r="C91" s="347"/>
      <c r="D91" s="853"/>
      <c r="E91" s="853"/>
      <c r="F91" s="838"/>
      <c r="G91" s="828"/>
      <c r="H91" s="841"/>
      <c r="I91" s="844"/>
      <c r="J91" s="847"/>
      <c r="K91" s="850"/>
      <c r="L91" s="785" t="s">
        <v>286</v>
      </c>
      <c r="M91" s="823"/>
      <c r="N91" s="359">
        <f>500+50</f>
        <v>550</v>
      </c>
      <c r="O91" s="266" t="s">
        <v>59</v>
      </c>
      <c r="P91" s="616">
        <f>N91*K149</f>
        <v>8.9725524234490468</v>
      </c>
      <c r="Q91" s="616">
        <f>P91</f>
        <v>8.9725524234490468</v>
      </c>
      <c r="R91" s="430"/>
      <c r="S91" s="332" t="s">
        <v>289</v>
      </c>
      <c r="T91" s="618">
        <v>45</v>
      </c>
      <c r="U91" s="709" t="s">
        <v>59</v>
      </c>
      <c r="V91" s="616">
        <f>T91*K149</f>
        <v>0.73411792555492195</v>
      </c>
      <c r="W91" s="617">
        <f>V91</f>
        <v>0.73411792555492195</v>
      </c>
      <c r="X91" s="144"/>
      <c r="Y91" s="133"/>
      <c r="Z91" s="134"/>
      <c r="AA91" s="135"/>
      <c r="AB91" s="136"/>
      <c r="AC91" s="137"/>
      <c r="AD91" s="138"/>
      <c r="AE91" s="278"/>
      <c r="AF91" s="407"/>
      <c r="AG91" s="279"/>
      <c r="AH91" s="280"/>
      <c r="AI91" s="281"/>
      <c r="AJ91" s="282"/>
      <c r="AK91" s="515"/>
      <c r="AL91" s="517"/>
      <c r="AM91" s="516"/>
      <c r="AN91" s="253"/>
      <c r="AO91" s="661"/>
      <c r="AP91" s="708"/>
      <c r="AQ91" s="708"/>
      <c r="AR91" s="145"/>
    </row>
    <row r="92" spans="1:44" ht="15.95" customHeight="1" x14ac:dyDescent="0.2">
      <c r="A92" s="835"/>
      <c r="B92" s="380"/>
      <c r="C92" s="347"/>
      <c r="D92" s="853"/>
      <c r="E92" s="853"/>
      <c r="F92" s="838"/>
      <c r="G92" s="828"/>
      <c r="H92" s="841"/>
      <c r="I92" s="844"/>
      <c r="J92" s="847"/>
      <c r="K92" s="850"/>
      <c r="L92" s="785"/>
      <c r="M92" s="823"/>
      <c r="N92" s="359"/>
      <c r="O92" s="266"/>
      <c r="P92" s="616"/>
      <c r="Q92" s="616"/>
      <c r="R92" s="430"/>
      <c r="S92" s="332" t="s">
        <v>290</v>
      </c>
      <c r="T92" s="617">
        <v>257.5</v>
      </c>
      <c r="U92" s="709" t="s">
        <v>59</v>
      </c>
      <c r="V92" s="616">
        <f>T92*K149</f>
        <v>4.2007859073420537</v>
      </c>
      <c r="W92" s="617">
        <f>V92</f>
        <v>4.2007859073420537</v>
      </c>
      <c r="X92" s="144"/>
      <c r="Y92" s="133"/>
      <c r="Z92" s="134"/>
      <c r="AA92" s="135"/>
      <c r="AB92" s="136"/>
      <c r="AC92" s="137"/>
      <c r="AD92" s="138"/>
      <c r="AE92" s="278"/>
      <c r="AF92" s="407"/>
      <c r="AG92" s="279"/>
      <c r="AH92" s="280"/>
      <c r="AI92" s="281"/>
      <c r="AJ92" s="282"/>
      <c r="AK92" s="515"/>
      <c r="AL92" s="659">
        <f>SUM(T93,N88,H88)</f>
        <v>4039.4966666666669</v>
      </c>
      <c r="AM92" s="516"/>
      <c r="AN92" s="662">
        <f>SUM(V93,P88,J88)</f>
        <v>67.396666666666661</v>
      </c>
      <c r="AO92" s="661" t="s">
        <v>37</v>
      </c>
      <c r="AP92" s="708" t="e">
        <f>AK92/AM92</f>
        <v>#DIV/0!</v>
      </c>
      <c r="AQ92" s="708">
        <f>AL92/AN92</f>
        <v>59.936149166625462</v>
      </c>
      <c r="AR92" s="145"/>
    </row>
    <row r="93" spans="1:44" ht="15.95" customHeight="1" x14ac:dyDescent="0.2">
      <c r="A93" s="836"/>
      <c r="B93" s="446"/>
      <c r="C93" s="17"/>
      <c r="D93" s="854"/>
      <c r="E93" s="854"/>
      <c r="F93" s="839"/>
      <c r="G93" s="829"/>
      <c r="H93" s="842"/>
      <c r="I93" s="845"/>
      <c r="J93" s="848"/>
      <c r="K93" s="851"/>
      <c r="L93" s="824"/>
      <c r="M93" s="831"/>
      <c r="N93" s="362"/>
      <c r="O93" s="313"/>
      <c r="P93" s="625"/>
      <c r="Q93" s="616"/>
      <c r="R93" s="132"/>
      <c r="S93" s="404" t="s">
        <v>291</v>
      </c>
      <c r="T93" s="746">
        <v>752</v>
      </c>
      <c r="U93" s="697" t="s">
        <v>59</v>
      </c>
      <c r="V93" s="386">
        <v>12.33</v>
      </c>
      <c r="W93" s="730">
        <f>V93</f>
        <v>12.33</v>
      </c>
      <c r="X93" s="131"/>
      <c r="Y93" s="200"/>
      <c r="Z93" s="127"/>
      <c r="AA93" s="142"/>
      <c r="AB93" s="136"/>
      <c r="AC93" s="137"/>
      <c r="AD93" s="191"/>
      <c r="AE93" s="286"/>
      <c r="AF93" s="503"/>
      <c r="AG93" s="288"/>
      <c r="AH93" s="280"/>
      <c r="AI93" s="281"/>
      <c r="AJ93" s="289"/>
      <c r="AK93" s="615">
        <v>0</v>
      </c>
      <c r="AL93" s="177">
        <f>SUM(Z88:Z89,T88:T92,N89:N91)</f>
        <v>3261.5</v>
      </c>
      <c r="AM93" s="665">
        <v>0</v>
      </c>
      <c r="AN93" s="145">
        <f>SUM(AB88:AB89,V88:V92,P89:P91)</f>
        <v>53.207235871052845</v>
      </c>
      <c r="AO93" s="452" t="s">
        <v>8</v>
      </c>
      <c r="AP93" s="708" t="e">
        <f>AK93/AM93</f>
        <v>#DIV/0!</v>
      </c>
      <c r="AQ93" s="708">
        <f>AL93/AN93</f>
        <v>61.29805366894476</v>
      </c>
      <c r="AR93" s="145"/>
    </row>
    <row r="94" spans="1:44" ht="15.95" customHeight="1" x14ac:dyDescent="0.2">
      <c r="A94" s="834" t="s">
        <v>97</v>
      </c>
      <c r="B94" s="444" t="s">
        <v>275</v>
      </c>
      <c r="C94" s="410" t="s">
        <v>121</v>
      </c>
      <c r="D94" s="852" t="s">
        <v>281</v>
      </c>
      <c r="E94" s="852" t="s">
        <v>279</v>
      </c>
      <c r="F94" s="837"/>
      <c r="G94" s="827">
        <v>1</v>
      </c>
      <c r="H94" s="840">
        <v>1287.4966666666667</v>
      </c>
      <c r="I94" s="843" t="s">
        <v>59</v>
      </c>
      <c r="J94" s="846">
        <v>22.276666666666667</v>
      </c>
      <c r="K94" s="849">
        <f>J94</f>
        <v>22.276666666666667</v>
      </c>
      <c r="L94" s="787" t="s">
        <v>307</v>
      </c>
      <c r="M94" s="788"/>
      <c r="N94" s="636">
        <f>90+10</f>
        <v>100</v>
      </c>
      <c r="O94" s="637" t="s">
        <v>59</v>
      </c>
      <c r="P94" s="628">
        <f>N94*K149</f>
        <v>1.6313731678998264</v>
      </c>
      <c r="Q94" s="628">
        <f>P94</f>
        <v>1.6313731678998264</v>
      </c>
      <c r="R94" s="387"/>
      <c r="S94" s="332" t="s">
        <v>305</v>
      </c>
      <c r="T94" s="618">
        <v>581</v>
      </c>
      <c r="U94" s="627" t="s">
        <v>59</v>
      </c>
      <c r="V94" s="628">
        <f>T94*K149</f>
        <v>9.4782781054979921</v>
      </c>
      <c r="W94" s="628">
        <f t="shared" si="2"/>
        <v>9.4782781054979921</v>
      </c>
      <c r="X94" s="144"/>
      <c r="Y94" s="375"/>
      <c r="Z94" s="134"/>
      <c r="AA94" s="399"/>
      <c r="AB94" s="400"/>
      <c r="AC94" s="400"/>
      <c r="AD94" s="327"/>
      <c r="AE94" s="382" t="s">
        <v>331</v>
      </c>
      <c r="AF94" s="688">
        <v>20</v>
      </c>
      <c r="AG94" s="698" t="s">
        <v>59</v>
      </c>
      <c r="AH94" s="649">
        <f>AF94*K149</f>
        <v>0.32627463357996533</v>
      </c>
      <c r="AI94" s="649">
        <f>AH94</f>
        <v>0.32627463357996533</v>
      </c>
      <c r="AJ94" s="141"/>
      <c r="AK94" s="366" t="s">
        <v>59</v>
      </c>
      <c r="AL94" s="283"/>
      <c r="AM94" s="122" t="s">
        <v>2</v>
      </c>
      <c r="AN94" s="666"/>
      <c r="AO94" s="86"/>
      <c r="AQ94" s="145"/>
      <c r="AR94" s="145"/>
    </row>
    <row r="95" spans="1:44" ht="15.95" customHeight="1" x14ac:dyDescent="0.2">
      <c r="A95" s="835"/>
      <c r="B95" s="380" t="s">
        <v>276</v>
      </c>
      <c r="C95" s="347" t="s">
        <v>278</v>
      </c>
      <c r="D95" s="853"/>
      <c r="E95" s="853"/>
      <c r="F95" s="838"/>
      <c r="G95" s="828"/>
      <c r="H95" s="841"/>
      <c r="I95" s="844"/>
      <c r="J95" s="847"/>
      <c r="K95" s="850"/>
      <c r="L95" s="785"/>
      <c r="M95" s="802"/>
      <c r="N95" s="504"/>
      <c r="O95" s="470"/>
      <c r="P95" s="461"/>
      <c r="Q95" s="461"/>
      <c r="R95" s="374"/>
      <c r="S95" s="332" t="s">
        <v>306</v>
      </c>
      <c r="T95" s="618">
        <v>100</v>
      </c>
      <c r="U95" s="713" t="s">
        <v>59</v>
      </c>
      <c r="V95" s="616">
        <f>T95*K149</f>
        <v>1.6313731678998264</v>
      </c>
      <c r="W95" s="617">
        <f>V95</f>
        <v>1.6313731678998264</v>
      </c>
      <c r="X95" s="144"/>
      <c r="Y95" s="375"/>
      <c r="Z95" s="134"/>
      <c r="AA95" s="402"/>
      <c r="AB95" s="465"/>
      <c r="AC95" s="403"/>
      <c r="AD95" s="138"/>
      <c r="AE95" s="160"/>
      <c r="AF95" s="276"/>
      <c r="AG95" s="162"/>
      <c r="AH95" s="163"/>
      <c r="AI95" s="164"/>
      <c r="AJ95" s="141"/>
      <c r="AK95" s="365"/>
      <c r="AL95" s="139"/>
      <c r="AN95" s="253"/>
      <c r="AQ95" s="145"/>
      <c r="AR95" s="145"/>
    </row>
    <row r="96" spans="1:44" ht="15.95" customHeight="1" x14ac:dyDescent="0.2">
      <c r="A96" s="835"/>
      <c r="B96" s="380" t="s">
        <v>277</v>
      </c>
      <c r="C96" s="347"/>
      <c r="D96" s="853"/>
      <c r="E96" s="853"/>
      <c r="F96" s="838"/>
      <c r="G96" s="828"/>
      <c r="H96" s="841"/>
      <c r="I96" s="844"/>
      <c r="J96" s="847"/>
      <c r="K96" s="850"/>
      <c r="L96" s="793"/>
      <c r="M96" s="786"/>
      <c r="N96" s="311"/>
      <c r="O96" s="198"/>
      <c r="P96" s="132"/>
      <c r="Q96" s="132"/>
      <c r="R96" s="132"/>
      <c r="S96" s="332"/>
      <c r="T96" s="333"/>
      <c r="U96" s="457"/>
      <c r="V96" s="132"/>
      <c r="W96" s="143"/>
      <c r="X96" s="144"/>
      <c r="Y96" s="133"/>
      <c r="Z96" s="134"/>
      <c r="AA96" s="135"/>
      <c r="AB96" s="136"/>
      <c r="AC96" s="137"/>
      <c r="AD96" s="138"/>
      <c r="AE96" s="278"/>
      <c r="AF96" s="294"/>
      <c r="AG96" s="279"/>
      <c r="AH96" s="280"/>
      <c r="AI96" s="281"/>
      <c r="AJ96" s="282"/>
      <c r="AK96" s="177"/>
      <c r="AL96" s="179"/>
      <c r="AM96" s="230"/>
      <c r="AN96" s="253"/>
      <c r="AO96" s="453"/>
      <c r="AQ96" s="145"/>
      <c r="AR96" s="145"/>
    </row>
    <row r="97" spans="1:44" ht="15.95" customHeight="1" x14ac:dyDescent="0.2">
      <c r="A97" s="835"/>
      <c r="B97" s="380"/>
      <c r="C97" s="347"/>
      <c r="D97" s="853"/>
      <c r="E97" s="853"/>
      <c r="F97" s="838"/>
      <c r="G97" s="828"/>
      <c r="H97" s="841"/>
      <c r="I97" s="844"/>
      <c r="J97" s="847"/>
      <c r="K97" s="850"/>
      <c r="L97" s="800"/>
      <c r="M97" s="801"/>
      <c r="N97" s="311"/>
      <c r="O97" s="198"/>
      <c r="P97" s="430"/>
      <c r="Q97" s="430"/>
      <c r="R97" s="430"/>
      <c r="S97" s="332"/>
      <c r="T97" s="333"/>
      <c r="U97" s="457"/>
      <c r="V97" s="430"/>
      <c r="W97" s="143"/>
      <c r="X97" s="144"/>
      <c r="Y97" s="133"/>
      <c r="Z97" s="134"/>
      <c r="AA97" s="135"/>
      <c r="AB97" s="136"/>
      <c r="AC97" s="137"/>
      <c r="AD97" s="138"/>
      <c r="AE97" s="278"/>
      <c r="AF97" s="294"/>
      <c r="AG97" s="279"/>
      <c r="AH97" s="280"/>
      <c r="AI97" s="281"/>
      <c r="AJ97" s="282"/>
      <c r="AK97" s="515"/>
      <c r="AL97" s="707">
        <f>H94</f>
        <v>1287.4966666666667</v>
      </c>
      <c r="AM97" s="516"/>
      <c r="AN97" s="705">
        <f>J94</f>
        <v>22.276666666666667</v>
      </c>
      <c r="AO97" s="661" t="s">
        <v>37</v>
      </c>
      <c r="AP97" s="708" t="e">
        <f>AK95/AM95</f>
        <v>#DIV/0!</v>
      </c>
      <c r="AQ97" s="708">
        <f>AL97/AN97</f>
        <v>57.795750411491845</v>
      </c>
      <c r="AR97" s="145"/>
    </row>
    <row r="98" spans="1:44" ht="15.95" customHeight="1" x14ac:dyDescent="0.2">
      <c r="A98" s="836"/>
      <c r="B98" s="446"/>
      <c r="C98" s="17"/>
      <c r="D98" s="854"/>
      <c r="E98" s="854"/>
      <c r="F98" s="839"/>
      <c r="G98" s="829"/>
      <c r="H98" s="842"/>
      <c r="I98" s="845"/>
      <c r="J98" s="848"/>
      <c r="K98" s="851"/>
      <c r="L98" s="830"/>
      <c r="M98" s="831"/>
      <c r="N98" s="202"/>
      <c r="O98" s="316"/>
      <c r="P98" s="129"/>
      <c r="Q98" s="132"/>
      <c r="R98" s="132"/>
      <c r="S98" s="404"/>
      <c r="T98" s="317"/>
      <c r="U98" s="457"/>
      <c r="V98" s="132"/>
      <c r="W98" s="143"/>
      <c r="X98" s="131"/>
      <c r="Y98" s="200"/>
      <c r="Z98" s="127"/>
      <c r="AA98" s="142"/>
      <c r="AB98" s="136"/>
      <c r="AC98" s="137"/>
      <c r="AD98" s="191"/>
      <c r="AE98" s="286"/>
      <c r="AF98" s="287"/>
      <c r="AG98" s="288"/>
      <c r="AH98" s="280"/>
      <c r="AI98" s="281"/>
      <c r="AJ98" s="289"/>
      <c r="AK98" s="615">
        <v>0</v>
      </c>
      <c r="AL98" s="177">
        <f>SUM(AF94,T94:T95,N94)</f>
        <v>801</v>
      </c>
      <c r="AM98" s="665">
        <v>0</v>
      </c>
      <c r="AN98" s="145">
        <f>SUM(AH94,V94:V95,P94)</f>
        <v>13.06729907487761</v>
      </c>
      <c r="AO98" s="452" t="s">
        <v>8</v>
      </c>
      <c r="AP98" s="708" t="e">
        <f>AK98/AM98</f>
        <v>#DIV/0!</v>
      </c>
      <c r="AQ98" s="708">
        <f>AL98/AN98</f>
        <v>61.29805366894476</v>
      </c>
      <c r="AR98" s="145"/>
    </row>
    <row r="99" spans="1:44" ht="15.95" customHeight="1" x14ac:dyDescent="0.2">
      <c r="A99" s="834" t="s">
        <v>98</v>
      </c>
      <c r="B99" s="444" t="s">
        <v>275</v>
      </c>
      <c r="C99" s="410" t="s">
        <v>121</v>
      </c>
      <c r="D99" s="852" t="s">
        <v>281</v>
      </c>
      <c r="E99" s="852" t="s">
        <v>279</v>
      </c>
      <c r="F99" s="855"/>
      <c r="G99" s="827">
        <v>1</v>
      </c>
      <c r="H99" s="840">
        <v>1287.4966666666667</v>
      </c>
      <c r="I99" s="843" t="s">
        <v>59</v>
      </c>
      <c r="J99" s="846">
        <v>22.276666666666667</v>
      </c>
      <c r="K99" s="849">
        <f>J99</f>
        <v>22.276666666666667</v>
      </c>
      <c r="L99" s="787" t="s">
        <v>308</v>
      </c>
      <c r="M99" s="833"/>
      <c r="N99" s="718">
        <v>40</v>
      </c>
      <c r="O99" s="637" t="s">
        <v>59</v>
      </c>
      <c r="P99" s="628">
        <f>N99*K149</f>
        <v>0.65254926715993067</v>
      </c>
      <c r="Q99" s="628">
        <f>P99</f>
        <v>0.65254926715993067</v>
      </c>
      <c r="R99" s="379"/>
      <c r="S99" s="355" t="s">
        <v>309</v>
      </c>
      <c r="T99" s="626">
        <f>660+40</f>
        <v>700</v>
      </c>
      <c r="U99" s="627" t="s">
        <v>59</v>
      </c>
      <c r="V99" s="628">
        <f>T99*K149</f>
        <v>11.419612175298786</v>
      </c>
      <c r="W99" s="628">
        <f t="shared" si="2"/>
        <v>11.419612175298786</v>
      </c>
      <c r="X99" s="169"/>
      <c r="Y99" s="412" t="s">
        <v>310</v>
      </c>
      <c r="Z99" s="639">
        <f>3*900</f>
        <v>2700</v>
      </c>
      <c r="AA99" s="645" t="s">
        <v>59</v>
      </c>
      <c r="AB99" s="641">
        <f>Z99*K149</f>
        <v>44.047075533295313</v>
      </c>
      <c r="AC99" s="641">
        <f>AB99</f>
        <v>44.047075533295313</v>
      </c>
      <c r="AD99" s="436"/>
      <c r="AE99" s="382" t="s">
        <v>331</v>
      </c>
      <c r="AF99" s="688">
        <v>20</v>
      </c>
      <c r="AG99" s="698" t="s">
        <v>59</v>
      </c>
      <c r="AH99" s="649">
        <f>AF99*K149</f>
        <v>0.32627463357996533</v>
      </c>
      <c r="AI99" s="649">
        <f>AH99</f>
        <v>0.32627463357996533</v>
      </c>
      <c r="AJ99" s="174"/>
      <c r="AK99" s="366" t="s">
        <v>59</v>
      </c>
      <c r="AL99" s="283"/>
      <c r="AM99" s="122" t="s">
        <v>2</v>
      </c>
      <c r="AN99" s="666"/>
      <c r="AO99" s="86"/>
      <c r="AQ99" s="145"/>
      <c r="AR99" s="145"/>
    </row>
    <row r="100" spans="1:44" ht="15.95" customHeight="1" x14ac:dyDescent="0.2">
      <c r="A100" s="835"/>
      <c r="B100" s="380" t="s">
        <v>276</v>
      </c>
      <c r="C100" s="347" t="s">
        <v>278</v>
      </c>
      <c r="D100" s="853"/>
      <c r="E100" s="853"/>
      <c r="F100" s="856"/>
      <c r="G100" s="828"/>
      <c r="H100" s="841"/>
      <c r="I100" s="844"/>
      <c r="J100" s="847"/>
      <c r="K100" s="850"/>
      <c r="L100" s="785" t="s">
        <v>311</v>
      </c>
      <c r="M100" s="802"/>
      <c r="N100" s="653">
        <v>100</v>
      </c>
      <c r="O100" s="266" t="s">
        <v>59</v>
      </c>
      <c r="P100" s="616">
        <f>N100*K149</f>
        <v>1.6313731678998264</v>
      </c>
      <c r="Q100" s="616">
        <f>P100</f>
        <v>1.6313731678998264</v>
      </c>
      <c r="R100" s="329"/>
      <c r="S100" s="332" t="s">
        <v>313</v>
      </c>
      <c r="T100" s="618">
        <v>20</v>
      </c>
      <c r="U100" s="714" t="s">
        <v>59</v>
      </c>
      <c r="V100" s="616">
        <f>T100*K149</f>
        <v>0.32627463357996533</v>
      </c>
      <c r="W100" s="617">
        <f t="shared" si="2"/>
        <v>0.32627463357996533</v>
      </c>
      <c r="X100" s="144"/>
      <c r="Y100" s="375"/>
      <c r="Z100" s="134"/>
      <c r="AA100" s="402"/>
      <c r="AB100" s="136"/>
      <c r="AC100" s="403"/>
      <c r="AD100" s="138"/>
      <c r="AE100" s="382" t="s">
        <v>315</v>
      </c>
      <c r="AF100" s="719">
        <v>30</v>
      </c>
      <c r="AG100" s="689" t="s">
        <v>59</v>
      </c>
      <c r="AH100" s="601">
        <f>AF100*K149</f>
        <v>0.48941195036994795</v>
      </c>
      <c r="AI100" s="602">
        <f>AH100</f>
        <v>0.48941195036994795</v>
      </c>
      <c r="AJ100" s="141"/>
      <c r="AK100" s="365"/>
      <c r="AL100" s="139"/>
      <c r="AM100" s="7"/>
      <c r="AN100" s="253"/>
      <c r="AO100" s="7"/>
      <c r="AQ100" s="145"/>
      <c r="AR100" s="145"/>
    </row>
    <row r="101" spans="1:44" ht="15.95" customHeight="1" x14ac:dyDescent="0.2">
      <c r="A101" s="835"/>
      <c r="B101" s="380" t="s">
        <v>277</v>
      </c>
      <c r="C101" s="347"/>
      <c r="D101" s="853"/>
      <c r="E101" s="853"/>
      <c r="F101" s="856"/>
      <c r="G101" s="828"/>
      <c r="H101" s="841"/>
      <c r="I101" s="844"/>
      <c r="J101" s="847"/>
      <c r="K101" s="850"/>
      <c r="L101" s="785" t="s">
        <v>312</v>
      </c>
      <c r="M101" s="786"/>
      <c r="N101" s="653">
        <v>100</v>
      </c>
      <c r="O101" s="266" t="s">
        <v>59</v>
      </c>
      <c r="P101" s="616">
        <f>N101*K149</f>
        <v>1.6313731678998264</v>
      </c>
      <c r="Q101" s="616">
        <f>P101</f>
        <v>1.6313731678998264</v>
      </c>
      <c r="R101" s="430"/>
      <c r="S101" s="332" t="s">
        <v>314</v>
      </c>
      <c r="T101" s="618">
        <v>95</v>
      </c>
      <c r="U101" s="714" t="s">
        <v>59</v>
      </c>
      <c r="V101" s="616">
        <f>T101*K149</f>
        <v>1.5498045095048352</v>
      </c>
      <c r="W101" s="617">
        <f>V101</f>
        <v>1.5498045095048352</v>
      </c>
      <c r="X101" s="427"/>
      <c r="Y101" s="133"/>
      <c r="Z101" s="134"/>
      <c r="AA101" s="135"/>
      <c r="AB101" s="136"/>
      <c r="AC101" s="137"/>
      <c r="AD101" s="138"/>
      <c r="AE101" s="100" t="s">
        <v>316</v>
      </c>
      <c r="AF101" s="719">
        <v>5</v>
      </c>
      <c r="AG101" s="689" t="s">
        <v>59</v>
      </c>
      <c r="AH101" s="601">
        <f>AF101*K149</f>
        <v>8.1568658394991334E-2</v>
      </c>
      <c r="AI101" s="602">
        <f>AH101</f>
        <v>8.1568658394991334E-2</v>
      </c>
      <c r="AJ101" s="282"/>
      <c r="AK101" s="515"/>
      <c r="AL101" s="707">
        <f>H99</f>
        <v>1287.4966666666667</v>
      </c>
      <c r="AM101" s="516"/>
      <c r="AN101" s="705">
        <f>J99</f>
        <v>22.276666666666667</v>
      </c>
      <c r="AO101" s="661" t="s">
        <v>37</v>
      </c>
      <c r="AP101" s="708" t="e">
        <f>AK101/AM101</f>
        <v>#DIV/0!</v>
      </c>
      <c r="AQ101" s="708">
        <f>AL101/AN101</f>
        <v>57.795750411491845</v>
      </c>
      <c r="AR101" s="145"/>
    </row>
    <row r="102" spans="1:44" ht="15.95" customHeight="1" x14ac:dyDescent="0.2">
      <c r="A102" s="836"/>
      <c r="B102" s="27"/>
      <c r="C102" s="411"/>
      <c r="D102" s="854"/>
      <c r="E102" s="854"/>
      <c r="F102" s="857"/>
      <c r="G102" s="829"/>
      <c r="H102" s="842"/>
      <c r="I102" s="845"/>
      <c r="J102" s="848"/>
      <c r="K102" s="851"/>
      <c r="L102" s="830"/>
      <c r="M102" s="831"/>
      <c r="N102" s="506"/>
      <c r="O102" s="495"/>
      <c r="P102" s="462"/>
      <c r="Q102" s="462"/>
      <c r="R102" s="431"/>
      <c r="S102" s="404"/>
      <c r="T102" s="405"/>
      <c r="U102" s="426"/>
      <c r="V102" s="120"/>
      <c r="W102" s="437"/>
      <c r="X102" s="428"/>
      <c r="Y102" s="200"/>
      <c r="Z102" s="127"/>
      <c r="AA102" s="128"/>
      <c r="AB102" s="189"/>
      <c r="AC102" s="190"/>
      <c r="AD102" s="191"/>
      <c r="AE102" s="286"/>
      <c r="AF102" s="287"/>
      <c r="AG102" s="438"/>
      <c r="AH102" s="439"/>
      <c r="AI102" s="440"/>
      <c r="AJ102" s="289"/>
      <c r="AK102" s="615">
        <v>0</v>
      </c>
      <c r="AL102" s="177">
        <f>SUM(AF99:AF101,Z99,T99:T101,N99:N101)</f>
        <v>3810</v>
      </c>
      <c r="AM102" s="665">
        <v>0</v>
      </c>
      <c r="AN102" s="145">
        <f>SUM(AH99:AH101,AB99,V99:V101,P99:P101)</f>
        <v>62.155317696983388</v>
      </c>
      <c r="AO102" s="452" t="s">
        <v>8</v>
      </c>
      <c r="AP102" s="708" t="e">
        <f>AK102/AM102</f>
        <v>#DIV/0!</v>
      </c>
      <c r="AQ102" s="708">
        <f>AL102/AN102</f>
        <v>61.29805366894476</v>
      </c>
      <c r="AR102" s="145"/>
    </row>
    <row r="103" spans="1:44" ht="15.95" customHeight="1" x14ac:dyDescent="0.2">
      <c r="A103" s="834" t="s">
        <v>99</v>
      </c>
      <c r="B103" s="444" t="s">
        <v>293</v>
      </c>
      <c r="C103" s="410" t="s">
        <v>294</v>
      </c>
      <c r="D103" s="852" t="s">
        <v>267</v>
      </c>
      <c r="E103" s="852" t="s">
        <v>336</v>
      </c>
      <c r="F103" s="855"/>
      <c r="G103" s="827">
        <v>1</v>
      </c>
      <c r="H103" s="840"/>
      <c r="I103" s="843"/>
      <c r="J103" s="846">
        <f>(83.28+69.53)/5</f>
        <v>30.562000000000001</v>
      </c>
      <c r="K103" s="849">
        <f>J103</f>
        <v>30.562000000000001</v>
      </c>
      <c r="L103" s="787" t="s">
        <v>317</v>
      </c>
      <c r="M103" s="833"/>
      <c r="N103" s="626">
        <f>2*250</f>
        <v>500</v>
      </c>
      <c r="O103" s="627" t="s">
        <v>59</v>
      </c>
      <c r="P103" s="628">
        <f>N103*K149</f>
        <v>8.1568658394991331</v>
      </c>
      <c r="Q103" s="628">
        <f>P103</f>
        <v>8.1568658394991331</v>
      </c>
      <c r="R103" s="728"/>
      <c r="S103" s="488" t="s">
        <v>318</v>
      </c>
      <c r="T103" s="639">
        <v>50</v>
      </c>
      <c r="U103" s="645" t="s">
        <v>59</v>
      </c>
      <c r="V103" s="641">
        <f>T103*K149</f>
        <v>0.81568658394991322</v>
      </c>
      <c r="W103" s="641">
        <f>V103</f>
        <v>0.81568658394991322</v>
      </c>
      <c r="X103" s="169"/>
      <c r="Y103" s="412" t="s">
        <v>330</v>
      </c>
      <c r="Z103" s="733">
        <f>2*260</f>
        <v>520</v>
      </c>
      <c r="AA103" s="734" t="s">
        <v>59</v>
      </c>
      <c r="AB103" s="735">
        <v>8.82</v>
      </c>
      <c r="AC103" s="735">
        <f>AB103</f>
        <v>8.82</v>
      </c>
      <c r="AD103" s="436"/>
      <c r="AE103" s="376" t="s">
        <v>331</v>
      </c>
      <c r="AF103" s="647">
        <f>20+100</f>
        <v>120</v>
      </c>
      <c r="AG103" s="698" t="s">
        <v>59</v>
      </c>
      <c r="AH103" s="649">
        <f>AF103*K149</f>
        <v>1.9576478014797918</v>
      </c>
      <c r="AI103" s="649">
        <f>AH103</f>
        <v>1.9576478014797918</v>
      </c>
      <c r="AJ103" s="174"/>
      <c r="AK103" s="366" t="s">
        <v>59</v>
      </c>
      <c r="AL103" s="283"/>
      <c r="AM103" s="122" t="s">
        <v>2</v>
      </c>
      <c r="AN103" s="666"/>
      <c r="AO103" s="86"/>
      <c r="AQ103" s="145"/>
      <c r="AR103" s="145"/>
    </row>
    <row r="104" spans="1:44" ht="15.95" customHeight="1" x14ac:dyDescent="0.2">
      <c r="A104" s="835"/>
      <c r="B104" s="409" t="s">
        <v>295</v>
      </c>
      <c r="C104" s="347" t="s">
        <v>296</v>
      </c>
      <c r="D104" s="853"/>
      <c r="E104" s="853"/>
      <c r="F104" s="856"/>
      <c r="G104" s="828"/>
      <c r="H104" s="841"/>
      <c r="I104" s="844"/>
      <c r="J104" s="847"/>
      <c r="K104" s="850"/>
      <c r="L104" s="785" t="s">
        <v>319</v>
      </c>
      <c r="M104" s="826"/>
      <c r="N104" s="618">
        <f>149+21</f>
        <v>170</v>
      </c>
      <c r="O104" s="714" t="s">
        <v>59</v>
      </c>
      <c r="P104" s="616">
        <f>N104*K149</f>
        <v>2.7733343854297052</v>
      </c>
      <c r="Q104" s="617">
        <f>P104</f>
        <v>2.7733343854297052</v>
      </c>
      <c r="R104" s="587"/>
      <c r="S104" s="477" t="s">
        <v>320</v>
      </c>
      <c r="T104" s="720">
        <v>359</v>
      </c>
      <c r="U104" s="721" t="s">
        <v>59</v>
      </c>
      <c r="V104" s="722">
        <v>5.83</v>
      </c>
      <c r="W104" s="723">
        <f>V104</f>
        <v>5.83</v>
      </c>
      <c r="X104" s="144"/>
      <c r="Y104" s="375"/>
      <c r="Z104" s="720"/>
      <c r="AA104" s="721"/>
      <c r="AB104" s="722"/>
      <c r="AC104" s="723"/>
      <c r="AD104" s="138"/>
      <c r="AE104" s="382"/>
      <c r="AF104" s="719"/>
      <c r="AG104" s="689"/>
      <c r="AH104" s="601"/>
      <c r="AI104" s="602"/>
      <c r="AJ104" s="141"/>
      <c r="AK104" s="365"/>
      <c r="AL104" s="139"/>
      <c r="AM104" s="7"/>
      <c r="AN104" s="253"/>
      <c r="AO104" s="7"/>
      <c r="AQ104" s="145"/>
      <c r="AR104" s="145"/>
    </row>
    <row r="105" spans="1:44" ht="15.95" customHeight="1" x14ac:dyDescent="0.2">
      <c r="A105" s="835"/>
      <c r="B105" s="409" t="s">
        <v>323</v>
      </c>
      <c r="C105" s="347"/>
      <c r="D105" s="853"/>
      <c r="E105" s="853"/>
      <c r="F105" s="856"/>
      <c r="G105" s="828"/>
      <c r="H105" s="841"/>
      <c r="I105" s="844"/>
      <c r="J105" s="847"/>
      <c r="K105" s="850"/>
      <c r="L105" s="785" t="s">
        <v>326</v>
      </c>
      <c r="M105" s="823"/>
      <c r="N105" s="618">
        <v>200</v>
      </c>
      <c r="O105" s="714" t="s">
        <v>59</v>
      </c>
      <c r="P105" s="616">
        <f>N105*K149</f>
        <v>3.2627463357996529</v>
      </c>
      <c r="Q105" s="617">
        <f>P105</f>
        <v>3.2627463357996529</v>
      </c>
      <c r="R105" s="143"/>
      <c r="S105" s="477" t="s">
        <v>321</v>
      </c>
      <c r="T105" s="624">
        <v>175</v>
      </c>
      <c r="U105" s="638" t="s">
        <v>59</v>
      </c>
      <c r="V105" s="123">
        <f>T105*K149</f>
        <v>2.8549030438246965</v>
      </c>
      <c r="W105" s="124">
        <f>V105</f>
        <v>2.8549030438246965</v>
      </c>
      <c r="X105" s="427"/>
      <c r="Y105" s="375"/>
      <c r="Z105" s="624"/>
      <c r="AA105" s="638"/>
      <c r="AB105" s="123"/>
      <c r="AC105" s="124"/>
      <c r="AD105" s="138"/>
      <c r="AE105" s="100" t="s">
        <v>334</v>
      </c>
      <c r="AF105" s="719">
        <v>1750</v>
      </c>
      <c r="AG105" s="689" t="s">
        <v>59</v>
      </c>
      <c r="AH105" s="601">
        <f>AF105*K149</f>
        <v>28.549030438246966</v>
      </c>
      <c r="AI105" s="602">
        <v>0</v>
      </c>
      <c r="AJ105" s="282"/>
      <c r="AK105" s="177"/>
      <c r="AL105" s="179"/>
      <c r="AM105" s="230"/>
      <c r="AN105" s="253"/>
      <c r="AO105" s="453"/>
      <c r="AQ105" s="145"/>
      <c r="AR105" s="145"/>
    </row>
    <row r="106" spans="1:44" ht="15.95" customHeight="1" x14ac:dyDescent="0.2">
      <c r="A106" s="835"/>
      <c r="B106" s="409" t="s">
        <v>297</v>
      </c>
      <c r="C106" s="347"/>
      <c r="D106" s="853"/>
      <c r="E106" s="853"/>
      <c r="F106" s="856"/>
      <c r="G106" s="828"/>
      <c r="H106" s="841"/>
      <c r="I106" s="844"/>
      <c r="J106" s="847"/>
      <c r="K106" s="850"/>
      <c r="L106" s="785" t="s">
        <v>325</v>
      </c>
      <c r="M106" s="832"/>
      <c r="N106" s="653">
        <v>8</v>
      </c>
      <c r="O106" s="266" t="s">
        <v>59</v>
      </c>
      <c r="P106" s="616">
        <f>N106*K149</f>
        <v>0.13050985343198612</v>
      </c>
      <c r="Q106" s="616">
        <f>P106</f>
        <v>0.13050985343198612</v>
      </c>
      <c r="R106" s="143"/>
      <c r="S106" s="477" t="s">
        <v>322</v>
      </c>
      <c r="T106" s="723">
        <v>1800.35</v>
      </c>
      <c r="U106" s="721" t="s">
        <v>59</v>
      </c>
      <c r="V106" s="722">
        <v>29.81</v>
      </c>
      <c r="W106" s="723">
        <f>V106</f>
        <v>29.81</v>
      </c>
      <c r="X106" s="481"/>
      <c r="Y106" s="375"/>
      <c r="Z106" s="720"/>
      <c r="AA106" s="721"/>
      <c r="AB106" s="722"/>
      <c r="AC106" s="723"/>
      <c r="AD106" s="138"/>
      <c r="AE106" s="100" t="s">
        <v>335</v>
      </c>
      <c r="AF106" s="719">
        <v>27</v>
      </c>
      <c r="AG106" s="689" t="s">
        <v>59</v>
      </c>
      <c r="AH106" s="601">
        <f>AF106*K149</f>
        <v>0.44047075533295316</v>
      </c>
      <c r="AI106" s="602">
        <v>0</v>
      </c>
      <c r="AJ106" s="282"/>
      <c r="AK106" s="515"/>
      <c r="AL106" s="517"/>
      <c r="AM106" s="516"/>
      <c r="AN106" s="253"/>
      <c r="AR106" s="145"/>
    </row>
    <row r="107" spans="1:44" ht="15.95" customHeight="1" x14ac:dyDescent="0.2">
      <c r="A107" s="835"/>
      <c r="B107" s="409"/>
      <c r="C107" s="347"/>
      <c r="D107" s="853"/>
      <c r="E107" s="853"/>
      <c r="F107" s="856"/>
      <c r="G107" s="828"/>
      <c r="H107" s="841"/>
      <c r="I107" s="844"/>
      <c r="J107" s="847"/>
      <c r="K107" s="850"/>
      <c r="L107" s="785" t="s">
        <v>324</v>
      </c>
      <c r="M107" s="832"/>
      <c r="N107" s="653">
        <f>269+31</f>
        <v>300</v>
      </c>
      <c r="O107" s="266" t="s">
        <v>59</v>
      </c>
      <c r="P107" s="616">
        <f>N107*K149</f>
        <v>4.8941195036994793</v>
      </c>
      <c r="Q107" s="616">
        <f>P107</f>
        <v>4.8941195036994793</v>
      </c>
      <c r="R107" s="430"/>
      <c r="S107" s="332" t="s">
        <v>328</v>
      </c>
      <c r="T107" s="696">
        <v>2598</v>
      </c>
      <c r="U107" s="697" t="s">
        <v>59</v>
      </c>
      <c r="V107" s="386">
        <v>42.17</v>
      </c>
      <c r="W107" s="730">
        <f>V107*3/5</f>
        <v>25.302</v>
      </c>
      <c r="X107" s="523"/>
      <c r="Y107" s="375"/>
      <c r="Z107" s="720"/>
      <c r="AA107" s="721"/>
      <c r="AB107" s="722"/>
      <c r="AC107" s="723"/>
      <c r="AD107" s="138"/>
      <c r="AE107" s="100"/>
      <c r="AF107" s="407"/>
      <c r="AG107" s="279"/>
      <c r="AH107" s="280"/>
      <c r="AI107" s="281"/>
      <c r="AJ107" s="282"/>
      <c r="AK107" s="515"/>
      <c r="AL107" s="659">
        <f>SUM(Z103,T104,T106:T107)</f>
        <v>5277.35</v>
      </c>
      <c r="AM107" s="516"/>
      <c r="AN107" s="662">
        <f>SUM(AB103,V104,V106:V107,J103)</f>
        <v>117.19199999999999</v>
      </c>
      <c r="AO107" s="661" t="s">
        <v>37</v>
      </c>
      <c r="AP107" s="708" t="e">
        <f>AK107/AM107</f>
        <v>#DIV/0!</v>
      </c>
      <c r="AQ107" s="708">
        <f>AL107/AN107</f>
        <v>45.03165745102055</v>
      </c>
      <c r="AR107" s="145"/>
    </row>
    <row r="108" spans="1:44" ht="15.95" customHeight="1" x14ac:dyDescent="0.2">
      <c r="A108" s="836"/>
      <c r="B108" s="27"/>
      <c r="C108" s="411"/>
      <c r="D108" s="854"/>
      <c r="E108" s="854"/>
      <c r="F108" s="857"/>
      <c r="G108" s="829"/>
      <c r="H108" s="842"/>
      <c r="I108" s="845"/>
      <c r="J108" s="848"/>
      <c r="K108" s="851"/>
      <c r="L108" s="824" t="s">
        <v>327</v>
      </c>
      <c r="M108" s="831"/>
      <c r="N108" s="729">
        <f>3*60</f>
        <v>180</v>
      </c>
      <c r="O108" s="313" t="s">
        <v>59</v>
      </c>
      <c r="P108" s="625">
        <f>N108*K149</f>
        <v>2.9364717022196878</v>
      </c>
      <c r="Q108" s="625">
        <f>P108</f>
        <v>2.9364717022196878</v>
      </c>
      <c r="R108" s="431"/>
      <c r="S108" s="404" t="s">
        <v>329</v>
      </c>
      <c r="T108" s="731">
        <v>100</v>
      </c>
      <c r="U108" s="725" t="s">
        <v>59</v>
      </c>
      <c r="V108" s="625">
        <f>T108*K149</f>
        <v>1.6313731678998264</v>
      </c>
      <c r="W108" s="732">
        <f>V108*3/5</f>
        <v>0.97882390073989589</v>
      </c>
      <c r="X108" s="428"/>
      <c r="Y108" s="200"/>
      <c r="Z108" s="724"/>
      <c r="AA108" s="725"/>
      <c r="AB108" s="726"/>
      <c r="AC108" s="727"/>
      <c r="AD108" s="191"/>
      <c r="AE108" s="286"/>
      <c r="AF108" s="287"/>
      <c r="AG108" s="438"/>
      <c r="AH108" s="439"/>
      <c r="AI108" s="440"/>
      <c r="AJ108" s="289"/>
      <c r="AK108" s="615">
        <v>0</v>
      </c>
      <c r="AL108" s="140">
        <f>SUM(AF103:AF106,T103,T105,T108,N103:N108)</f>
        <v>3580</v>
      </c>
      <c r="AM108" s="665">
        <v>0</v>
      </c>
      <c r="AN108" s="145">
        <f>SUM(AH103:AH106,V103,V105,V108,P103:P108)</f>
        <v>58.403159410813785</v>
      </c>
      <c r="AO108" s="452" t="s">
        <v>8</v>
      </c>
      <c r="AP108" s="708" t="e">
        <f>AK108/AM108</f>
        <v>#DIV/0!</v>
      </c>
      <c r="AQ108" s="708">
        <f>AL108/AN108</f>
        <v>61.298053668944767</v>
      </c>
      <c r="AR108" s="145"/>
    </row>
    <row r="109" spans="1:44" ht="15.95" customHeight="1" x14ac:dyDescent="0.2">
      <c r="A109" s="834" t="s">
        <v>100</v>
      </c>
      <c r="B109" s="444" t="s">
        <v>293</v>
      </c>
      <c r="C109" s="410" t="s">
        <v>294</v>
      </c>
      <c r="D109" s="852" t="s">
        <v>267</v>
      </c>
      <c r="E109" s="852" t="s">
        <v>336</v>
      </c>
      <c r="F109" s="855"/>
      <c r="G109" s="827">
        <v>1</v>
      </c>
      <c r="H109" s="840"/>
      <c r="I109" s="843"/>
      <c r="J109" s="846">
        <f>(83.28+69.53)/5</f>
        <v>30.562000000000001</v>
      </c>
      <c r="K109" s="849">
        <f>J109</f>
        <v>30.562000000000001</v>
      </c>
      <c r="L109" s="787" t="s">
        <v>337</v>
      </c>
      <c r="M109" s="788"/>
      <c r="N109" s="718">
        <f>3*17</f>
        <v>51</v>
      </c>
      <c r="O109" s="637" t="s">
        <v>59</v>
      </c>
      <c r="P109" s="628">
        <f>N109*K149</f>
        <v>0.83200031562891152</v>
      </c>
      <c r="Q109" s="628">
        <f>P109</f>
        <v>0.83200031562891152</v>
      </c>
      <c r="R109" s="379"/>
      <c r="S109" s="355" t="s">
        <v>343</v>
      </c>
      <c r="T109" s="626">
        <f>2*7</f>
        <v>14</v>
      </c>
      <c r="U109" s="627" t="s">
        <v>59</v>
      </c>
      <c r="V109" s="628">
        <f>T109*K149</f>
        <v>0.2283922435059757</v>
      </c>
      <c r="W109" s="628">
        <f t="shared" ref="W109:W115" si="3">V109</f>
        <v>0.2283922435059757</v>
      </c>
      <c r="X109" s="169"/>
      <c r="Y109" s="412" t="s">
        <v>347</v>
      </c>
      <c r="Z109" s="733">
        <v>1597</v>
      </c>
      <c r="AA109" s="734" t="s">
        <v>59</v>
      </c>
      <c r="AB109" s="735">
        <v>26.04</v>
      </c>
      <c r="AC109" s="735">
        <f>AB109</f>
        <v>26.04</v>
      </c>
      <c r="AD109" s="436"/>
      <c r="AE109" s="376"/>
      <c r="AF109" s="195"/>
      <c r="AG109" s="383"/>
      <c r="AH109" s="196"/>
      <c r="AI109" s="196"/>
      <c r="AJ109" s="174"/>
      <c r="AK109" s="366" t="s">
        <v>59</v>
      </c>
      <c r="AL109" s="283"/>
      <c r="AM109" s="122" t="s">
        <v>2</v>
      </c>
      <c r="AN109" s="666"/>
      <c r="AO109" s="86"/>
      <c r="AQ109" s="145"/>
      <c r="AR109" s="145"/>
    </row>
    <row r="110" spans="1:44" ht="15.95" customHeight="1" x14ac:dyDescent="0.2">
      <c r="A110" s="835"/>
      <c r="B110" s="409" t="s">
        <v>295</v>
      </c>
      <c r="C110" s="347" t="s">
        <v>296</v>
      </c>
      <c r="D110" s="853"/>
      <c r="E110" s="853"/>
      <c r="F110" s="856"/>
      <c r="G110" s="828"/>
      <c r="H110" s="841"/>
      <c r="I110" s="844"/>
      <c r="J110" s="847"/>
      <c r="K110" s="850"/>
      <c r="L110" s="785" t="s">
        <v>338</v>
      </c>
      <c r="M110" s="802"/>
      <c r="N110" s="653">
        <f>3*40</f>
        <v>120</v>
      </c>
      <c r="O110" s="266" t="s">
        <v>59</v>
      </c>
      <c r="P110" s="616">
        <f>N110*K149</f>
        <v>1.9576478014797918</v>
      </c>
      <c r="Q110" s="616">
        <f>P110</f>
        <v>1.9576478014797918</v>
      </c>
      <c r="R110" s="329"/>
      <c r="S110" s="332" t="s">
        <v>344</v>
      </c>
      <c r="T110" s="618">
        <v>450</v>
      </c>
      <c r="U110" s="717" t="s">
        <v>59</v>
      </c>
      <c r="V110" s="616">
        <f>T110*K149</f>
        <v>7.3411792555492195</v>
      </c>
      <c r="W110" s="617">
        <f t="shared" si="3"/>
        <v>7.3411792555492195</v>
      </c>
      <c r="X110" s="144"/>
      <c r="Y110" s="375" t="s">
        <v>348</v>
      </c>
      <c r="Z110" s="624">
        <v>200</v>
      </c>
      <c r="AA110" s="638" t="s">
        <v>59</v>
      </c>
      <c r="AB110" s="123">
        <f>Z110*K149</f>
        <v>3.2627463357996529</v>
      </c>
      <c r="AC110" s="124">
        <f>AB110</f>
        <v>3.2627463357996529</v>
      </c>
      <c r="AD110" s="138"/>
      <c r="AE110" s="382"/>
      <c r="AF110" s="406"/>
      <c r="AG110" s="401"/>
      <c r="AH110" s="163"/>
      <c r="AI110" s="164"/>
      <c r="AJ110" s="141"/>
      <c r="AK110" s="365"/>
      <c r="AL110" s="139"/>
      <c r="AM110" s="7"/>
      <c r="AN110" s="253"/>
      <c r="AO110" s="7"/>
      <c r="AQ110" s="145"/>
      <c r="AR110" s="145"/>
    </row>
    <row r="111" spans="1:44" ht="15.95" customHeight="1" x14ac:dyDescent="0.2">
      <c r="A111" s="835"/>
      <c r="B111" s="409" t="s">
        <v>323</v>
      </c>
      <c r="C111" s="347"/>
      <c r="D111" s="853"/>
      <c r="E111" s="853"/>
      <c r="F111" s="856"/>
      <c r="G111" s="828"/>
      <c r="H111" s="841"/>
      <c r="I111" s="844"/>
      <c r="J111" s="847"/>
      <c r="K111" s="850"/>
      <c r="L111" s="785" t="s">
        <v>339</v>
      </c>
      <c r="M111" s="786"/>
      <c r="N111" s="653">
        <v>150</v>
      </c>
      <c r="O111" s="266" t="s">
        <v>59</v>
      </c>
      <c r="P111" s="616">
        <f>N111*K149</f>
        <v>2.4470597518497397</v>
      </c>
      <c r="Q111" s="616">
        <f>P111</f>
        <v>2.4470597518497397</v>
      </c>
      <c r="R111" s="430"/>
      <c r="S111" s="332" t="s">
        <v>345</v>
      </c>
      <c r="T111" s="618">
        <v>40</v>
      </c>
      <c r="U111" s="717" t="s">
        <v>59</v>
      </c>
      <c r="V111" s="616">
        <f>T111*K149</f>
        <v>0.65254926715993067</v>
      </c>
      <c r="W111" s="617">
        <f t="shared" si="3"/>
        <v>0.65254926715993067</v>
      </c>
      <c r="X111" s="427"/>
      <c r="Y111" s="133"/>
      <c r="Z111" s="134"/>
      <c r="AA111" s="135"/>
      <c r="AB111" s="136"/>
      <c r="AC111" s="137"/>
      <c r="AD111" s="138"/>
      <c r="AE111" s="100"/>
      <c r="AF111" s="407"/>
      <c r="AG111" s="279"/>
      <c r="AH111" s="280"/>
      <c r="AI111" s="281"/>
      <c r="AJ111" s="282"/>
      <c r="AK111" s="177"/>
      <c r="AL111" s="179"/>
      <c r="AM111" s="230"/>
      <c r="AN111" s="253"/>
      <c r="AO111" s="453"/>
      <c r="AQ111" s="145"/>
      <c r="AR111" s="145"/>
    </row>
    <row r="112" spans="1:44" ht="15.95" customHeight="1" x14ac:dyDescent="0.2">
      <c r="A112" s="835"/>
      <c r="B112" s="409" t="s">
        <v>297</v>
      </c>
      <c r="C112" s="347"/>
      <c r="D112" s="853"/>
      <c r="E112" s="853"/>
      <c r="F112" s="856"/>
      <c r="G112" s="828"/>
      <c r="H112" s="841"/>
      <c r="I112" s="844"/>
      <c r="J112" s="847"/>
      <c r="K112" s="850"/>
      <c r="L112" s="785" t="s">
        <v>340</v>
      </c>
      <c r="M112" s="786"/>
      <c r="N112" s="653">
        <v>150</v>
      </c>
      <c r="O112" s="266" t="s">
        <v>59</v>
      </c>
      <c r="P112" s="616">
        <f>N112*K149</f>
        <v>2.4470597518497397</v>
      </c>
      <c r="Q112" s="616">
        <f>P112</f>
        <v>2.4470597518497397</v>
      </c>
      <c r="R112" s="430"/>
      <c r="S112" s="332" t="s">
        <v>346</v>
      </c>
      <c r="T112" s="618"/>
      <c r="U112" s="717"/>
      <c r="V112" s="616"/>
      <c r="W112" s="617"/>
      <c r="X112" s="481"/>
      <c r="Y112" s="133"/>
      <c r="Z112" s="134"/>
      <c r="AA112" s="135"/>
      <c r="AB112" s="136"/>
      <c r="AC112" s="137"/>
      <c r="AD112" s="138"/>
      <c r="AE112" s="100"/>
      <c r="AF112" s="407"/>
      <c r="AG112" s="279"/>
      <c r="AH112" s="280"/>
      <c r="AI112" s="281"/>
      <c r="AJ112" s="282"/>
      <c r="AK112" s="515"/>
      <c r="AL112" s="517"/>
      <c r="AM112" s="516"/>
      <c r="AN112" s="253"/>
      <c r="AR112" s="145"/>
    </row>
    <row r="113" spans="1:44" ht="15.95" customHeight="1" x14ac:dyDescent="0.2">
      <c r="A113" s="835"/>
      <c r="B113" s="409"/>
      <c r="C113" s="347"/>
      <c r="D113" s="853"/>
      <c r="E113" s="853"/>
      <c r="F113" s="856"/>
      <c r="G113" s="828"/>
      <c r="H113" s="841"/>
      <c r="I113" s="844"/>
      <c r="J113" s="847"/>
      <c r="K113" s="850"/>
      <c r="L113" s="785" t="s">
        <v>341</v>
      </c>
      <c r="M113" s="786"/>
      <c r="N113" s="653">
        <f>3*40</f>
        <v>120</v>
      </c>
      <c r="O113" s="266" t="s">
        <v>59</v>
      </c>
      <c r="P113" s="616">
        <f>N113*K149</f>
        <v>1.9576478014797918</v>
      </c>
      <c r="Q113" s="616">
        <f>P113</f>
        <v>1.9576478014797918</v>
      </c>
      <c r="R113" s="430"/>
      <c r="S113" s="332"/>
      <c r="T113" s="372"/>
      <c r="U113" s="716"/>
      <c r="V113" s="532"/>
      <c r="W113" s="357"/>
      <c r="X113" s="523"/>
      <c r="Y113" s="133"/>
      <c r="Z113" s="134"/>
      <c r="AA113" s="135"/>
      <c r="AB113" s="136"/>
      <c r="AC113" s="137"/>
      <c r="AD113" s="138"/>
      <c r="AE113" s="100"/>
      <c r="AF113" s="407"/>
      <c r="AG113" s="279"/>
      <c r="AH113" s="280"/>
      <c r="AI113" s="281"/>
      <c r="AJ113" s="282"/>
      <c r="AK113" s="515"/>
      <c r="AL113" s="659">
        <f>Z109</f>
        <v>1597</v>
      </c>
      <c r="AM113" s="516"/>
      <c r="AN113" s="662">
        <f>SUM(AB109,J109)</f>
        <v>56.602000000000004</v>
      </c>
      <c r="AO113" s="661" t="s">
        <v>37</v>
      </c>
      <c r="AP113" s="708" t="e">
        <f>AK112/AM112</f>
        <v>#DIV/0!</v>
      </c>
      <c r="AQ113" s="708">
        <f>AL113/AN113</f>
        <v>28.214550722589305</v>
      </c>
      <c r="AR113" s="145"/>
    </row>
    <row r="114" spans="1:44" ht="15.95" customHeight="1" x14ac:dyDescent="0.2">
      <c r="A114" s="836"/>
      <c r="B114" s="27"/>
      <c r="C114" s="411"/>
      <c r="D114" s="854"/>
      <c r="E114" s="854"/>
      <c r="F114" s="857"/>
      <c r="G114" s="829"/>
      <c r="H114" s="842"/>
      <c r="I114" s="845"/>
      <c r="J114" s="848"/>
      <c r="K114" s="851"/>
      <c r="L114" s="824" t="s">
        <v>342</v>
      </c>
      <c r="M114" s="831"/>
      <c r="N114" s="729">
        <f>3*17</f>
        <v>51</v>
      </c>
      <c r="O114" s="313" t="s">
        <v>59</v>
      </c>
      <c r="P114" s="625">
        <f>N114*K149</f>
        <v>0.83200031562891152</v>
      </c>
      <c r="Q114" s="625">
        <f>P114</f>
        <v>0.83200031562891152</v>
      </c>
      <c r="R114" s="431"/>
      <c r="S114" s="404"/>
      <c r="T114" s="513"/>
      <c r="U114" s="479"/>
      <c r="V114" s="480"/>
      <c r="W114" s="514"/>
      <c r="X114" s="428"/>
      <c r="Y114" s="200"/>
      <c r="Z114" s="127"/>
      <c r="AA114" s="128"/>
      <c r="AB114" s="189"/>
      <c r="AC114" s="190"/>
      <c r="AD114" s="191"/>
      <c r="AE114" s="286"/>
      <c r="AF114" s="287"/>
      <c r="AG114" s="438"/>
      <c r="AH114" s="439"/>
      <c r="AI114" s="440"/>
      <c r="AJ114" s="289"/>
      <c r="AK114" s="615">
        <v>0</v>
      </c>
      <c r="AL114" s="177">
        <f>SUM(Z110,T109:T111,N109:N114)</f>
        <v>1346</v>
      </c>
      <c r="AM114" s="665">
        <v>0</v>
      </c>
      <c r="AN114" s="145">
        <f>SUM(AB110,V109:V111,P109:P114)</f>
        <v>21.958282839931663</v>
      </c>
      <c r="AO114" s="452" t="s">
        <v>8</v>
      </c>
      <c r="AP114" s="708" t="e">
        <f>AK114/AM114</f>
        <v>#DIV/0!</v>
      </c>
      <c r="AQ114" s="708">
        <f>AL114/AN114</f>
        <v>61.298053668944767</v>
      </c>
      <c r="AR114" s="145"/>
    </row>
    <row r="115" spans="1:44" ht="15.95" customHeight="1" x14ac:dyDescent="0.2">
      <c r="A115" s="834" t="s">
        <v>101</v>
      </c>
      <c r="B115" s="444" t="s">
        <v>293</v>
      </c>
      <c r="C115" s="410" t="s">
        <v>294</v>
      </c>
      <c r="D115" s="852" t="s">
        <v>267</v>
      </c>
      <c r="E115" s="852" t="s">
        <v>336</v>
      </c>
      <c r="F115" s="855"/>
      <c r="G115" s="827">
        <v>1</v>
      </c>
      <c r="H115" s="840"/>
      <c r="I115" s="843"/>
      <c r="J115" s="846">
        <v>30.562000000000001</v>
      </c>
      <c r="K115" s="849">
        <f>J115</f>
        <v>30.562000000000001</v>
      </c>
      <c r="L115" s="787" t="s">
        <v>349</v>
      </c>
      <c r="M115" s="788"/>
      <c r="N115" s="505">
        <v>0</v>
      </c>
      <c r="O115" s="472" t="s">
        <v>59</v>
      </c>
      <c r="P115" s="510">
        <f>N115*K149</f>
        <v>0</v>
      </c>
      <c r="Q115" s="510">
        <f>P115</f>
        <v>0</v>
      </c>
      <c r="R115" s="379"/>
      <c r="S115" s="355" t="s">
        <v>350</v>
      </c>
      <c r="T115" s="334">
        <v>0</v>
      </c>
      <c r="U115" s="381" t="s">
        <v>59</v>
      </c>
      <c r="V115" s="429">
        <f>T115*K149</f>
        <v>0</v>
      </c>
      <c r="W115" s="389">
        <f t="shared" si="3"/>
        <v>0</v>
      </c>
      <c r="X115" s="169"/>
      <c r="Y115" s="412"/>
      <c r="Z115" s="184"/>
      <c r="AA115" s="399"/>
      <c r="AB115" s="400"/>
      <c r="AC115" s="400"/>
      <c r="AD115" s="436"/>
      <c r="AE115" s="376"/>
      <c r="AF115" s="195"/>
      <c r="AG115" s="383"/>
      <c r="AH115" s="196"/>
      <c r="AI115" s="196"/>
      <c r="AJ115" s="174"/>
      <c r="AK115" s="366" t="s">
        <v>59</v>
      </c>
      <c r="AL115" s="283"/>
      <c r="AM115" s="122" t="s">
        <v>2</v>
      </c>
      <c r="AN115" s="666"/>
      <c r="AO115" s="86"/>
      <c r="AQ115" s="145"/>
      <c r="AR115" s="145"/>
    </row>
    <row r="116" spans="1:44" ht="15.95" customHeight="1" x14ac:dyDescent="0.2">
      <c r="A116" s="835"/>
      <c r="B116" s="409" t="s">
        <v>295</v>
      </c>
      <c r="C116" s="347" t="s">
        <v>296</v>
      </c>
      <c r="D116" s="853"/>
      <c r="E116" s="853"/>
      <c r="F116" s="856"/>
      <c r="G116" s="828"/>
      <c r="H116" s="841"/>
      <c r="I116" s="844"/>
      <c r="J116" s="847"/>
      <c r="K116" s="850"/>
      <c r="L116" s="785" t="s">
        <v>351</v>
      </c>
      <c r="M116" s="802"/>
      <c r="N116" s="653">
        <f>161+19</f>
        <v>180</v>
      </c>
      <c r="O116" s="266" t="s">
        <v>59</v>
      </c>
      <c r="P116" s="616">
        <f>N116*K149</f>
        <v>2.9364717022196878</v>
      </c>
      <c r="Q116" s="616">
        <f>P116</f>
        <v>2.9364717022196878</v>
      </c>
      <c r="R116" s="329"/>
      <c r="S116" s="332" t="s">
        <v>352</v>
      </c>
      <c r="T116" s="314">
        <v>0</v>
      </c>
      <c r="U116" s="1047" t="s">
        <v>59</v>
      </c>
      <c r="V116" s="1046">
        <v>0</v>
      </c>
      <c r="W116" s="138">
        <v>0</v>
      </c>
      <c r="X116" s="144"/>
      <c r="Y116" s="375"/>
      <c r="Z116" s="134"/>
      <c r="AA116" s="402"/>
      <c r="AB116" s="136"/>
      <c r="AC116" s="403"/>
      <c r="AD116" s="138"/>
      <c r="AE116" s="382"/>
      <c r="AF116" s="406"/>
      <c r="AG116" s="401"/>
      <c r="AH116" s="163"/>
      <c r="AI116" s="164"/>
      <c r="AJ116" s="141"/>
      <c r="AK116" s="365"/>
      <c r="AL116" s="139"/>
      <c r="AM116" s="7"/>
      <c r="AN116" s="253"/>
      <c r="AO116" s="7"/>
      <c r="AQ116" s="145"/>
      <c r="AR116" s="145"/>
    </row>
    <row r="117" spans="1:44" ht="15.95" customHeight="1" x14ac:dyDescent="0.2">
      <c r="A117" s="835"/>
      <c r="B117" s="409" t="s">
        <v>323</v>
      </c>
      <c r="C117" s="347"/>
      <c r="D117" s="853"/>
      <c r="E117" s="853"/>
      <c r="F117" s="856"/>
      <c r="G117" s="828"/>
      <c r="H117" s="841"/>
      <c r="I117" s="844"/>
      <c r="J117" s="847"/>
      <c r="K117" s="850"/>
      <c r="L117" s="785" t="s">
        <v>353</v>
      </c>
      <c r="M117" s="786"/>
      <c r="N117" s="311">
        <v>0</v>
      </c>
      <c r="O117" s="470" t="s">
        <v>59</v>
      </c>
      <c r="P117" s="1046">
        <f>N117*K149</f>
        <v>0</v>
      </c>
      <c r="Q117" s="1046">
        <f>P117</f>
        <v>0</v>
      </c>
      <c r="R117" s="430"/>
      <c r="S117" s="332"/>
      <c r="T117" s="372"/>
      <c r="U117" s="507"/>
      <c r="V117" s="511"/>
      <c r="W117" s="357"/>
      <c r="X117" s="427"/>
      <c r="Y117" s="133"/>
      <c r="Z117" s="134"/>
      <c r="AA117" s="135"/>
      <c r="AB117" s="136"/>
      <c r="AC117" s="137"/>
      <c r="AD117" s="138"/>
      <c r="AE117" s="100"/>
      <c r="AF117" s="407"/>
      <c r="AG117" s="279"/>
      <c r="AH117" s="280"/>
      <c r="AI117" s="281"/>
      <c r="AJ117" s="282"/>
      <c r="AK117" s="177"/>
      <c r="AL117" s="179"/>
      <c r="AM117" s="230"/>
      <c r="AN117" s="253"/>
      <c r="AO117" s="453"/>
      <c r="AQ117" s="145"/>
      <c r="AR117" s="145"/>
    </row>
    <row r="118" spans="1:44" ht="15.95" customHeight="1" x14ac:dyDescent="0.2">
      <c r="A118" s="835"/>
      <c r="B118" s="409" t="s">
        <v>297</v>
      </c>
      <c r="C118" s="347"/>
      <c r="D118" s="853"/>
      <c r="E118" s="853"/>
      <c r="F118" s="856"/>
      <c r="G118" s="828"/>
      <c r="H118" s="841"/>
      <c r="I118" s="844"/>
      <c r="J118" s="847"/>
      <c r="K118" s="850"/>
      <c r="L118" s="785"/>
      <c r="M118" s="786"/>
      <c r="N118" s="311"/>
      <c r="O118" s="470"/>
      <c r="P118" s="430"/>
      <c r="Q118" s="430"/>
      <c r="R118" s="430"/>
      <c r="S118" s="332"/>
      <c r="T118" s="372"/>
      <c r="U118" s="507"/>
      <c r="V118" s="511"/>
      <c r="W118" s="357"/>
      <c r="X118" s="509"/>
      <c r="Y118" s="133"/>
      <c r="Z118" s="134"/>
      <c r="AA118" s="135"/>
      <c r="AB118" s="136"/>
      <c r="AC118" s="137"/>
      <c r="AD118" s="138"/>
      <c r="AE118" s="100"/>
      <c r="AF118" s="407"/>
      <c r="AG118" s="279"/>
      <c r="AH118" s="280"/>
      <c r="AI118" s="281"/>
      <c r="AJ118" s="282"/>
      <c r="AK118" s="177"/>
      <c r="AL118" s="179"/>
      <c r="AM118" s="230"/>
      <c r="AN118" s="253"/>
      <c r="AO118" s="453"/>
      <c r="AQ118" s="145"/>
      <c r="AR118" s="145"/>
    </row>
    <row r="119" spans="1:44" ht="15.95" customHeight="1" x14ac:dyDescent="0.2">
      <c r="A119" s="835"/>
      <c r="B119" s="525"/>
      <c r="C119" s="447"/>
      <c r="D119" s="853"/>
      <c r="E119" s="853"/>
      <c r="F119" s="856"/>
      <c r="G119" s="828"/>
      <c r="H119" s="841"/>
      <c r="I119" s="844"/>
      <c r="J119" s="847"/>
      <c r="K119" s="850"/>
      <c r="L119" s="785"/>
      <c r="M119" s="823"/>
      <c r="N119" s="311"/>
      <c r="O119" s="470"/>
      <c r="P119" s="430"/>
      <c r="Q119" s="430"/>
      <c r="R119" s="430"/>
      <c r="S119" s="332"/>
      <c r="T119" s="372"/>
      <c r="U119" s="507"/>
      <c r="V119" s="511"/>
      <c r="W119" s="357"/>
      <c r="X119" s="509"/>
      <c r="Y119" s="133"/>
      <c r="Z119" s="134"/>
      <c r="AA119" s="135"/>
      <c r="AB119" s="136"/>
      <c r="AC119" s="137"/>
      <c r="AD119" s="138"/>
      <c r="AE119" s="100"/>
      <c r="AF119" s="407"/>
      <c r="AG119" s="279"/>
      <c r="AH119" s="280"/>
      <c r="AI119" s="281"/>
      <c r="AJ119" s="282"/>
      <c r="AK119" s="177"/>
      <c r="AL119" s="179"/>
      <c r="AM119" s="230"/>
      <c r="AN119" s="253"/>
      <c r="AO119" s="453"/>
      <c r="AQ119" s="145"/>
      <c r="AR119" s="145"/>
    </row>
    <row r="120" spans="1:44" ht="15.95" customHeight="1" x14ac:dyDescent="0.2">
      <c r="A120" s="835"/>
      <c r="B120" s="525"/>
      <c r="C120" s="447"/>
      <c r="D120" s="853"/>
      <c r="E120" s="853"/>
      <c r="F120" s="856"/>
      <c r="G120" s="828"/>
      <c r="H120" s="841"/>
      <c r="I120" s="844"/>
      <c r="J120" s="847"/>
      <c r="K120" s="850"/>
      <c r="L120" s="785"/>
      <c r="M120" s="823"/>
      <c r="N120" s="311"/>
      <c r="O120" s="470"/>
      <c r="P120" s="430"/>
      <c r="Q120" s="430"/>
      <c r="R120" s="430"/>
      <c r="S120" s="332"/>
      <c r="T120" s="372"/>
      <c r="U120" s="507"/>
      <c r="V120" s="511"/>
      <c r="W120" s="357"/>
      <c r="X120" s="509"/>
      <c r="Y120" s="133"/>
      <c r="Z120" s="134"/>
      <c r="AA120" s="135"/>
      <c r="AB120" s="136"/>
      <c r="AC120" s="137"/>
      <c r="AD120" s="138"/>
      <c r="AE120" s="100"/>
      <c r="AF120" s="407"/>
      <c r="AG120" s="279"/>
      <c r="AH120" s="280"/>
      <c r="AI120" s="281"/>
      <c r="AJ120" s="282"/>
      <c r="AK120" s="515"/>
      <c r="AL120" s="517"/>
      <c r="AM120" s="516"/>
      <c r="AN120" s="705">
        <f>J115</f>
        <v>30.562000000000001</v>
      </c>
      <c r="AO120" s="661" t="s">
        <v>37</v>
      </c>
      <c r="AP120" s="708" t="e">
        <f>AK118/AM118</f>
        <v>#DIV/0!</v>
      </c>
      <c r="AQ120" s="708">
        <f>AL120/AN120</f>
        <v>0</v>
      </c>
      <c r="AR120" s="145"/>
    </row>
    <row r="121" spans="1:44" ht="15.95" customHeight="1" x14ac:dyDescent="0.2">
      <c r="A121" s="836"/>
      <c r="B121" s="446"/>
      <c r="C121" s="411"/>
      <c r="D121" s="854"/>
      <c r="E121" s="854"/>
      <c r="F121" s="857"/>
      <c r="G121" s="829"/>
      <c r="H121" s="842"/>
      <c r="I121" s="845"/>
      <c r="J121" s="848"/>
      <c r="K121" s="851"/>
      <c r="L121" s="824"/>
      <c r="M121" s="831"/>
      <c r="N121" s="202"/>
      <c r="O121" s="495"/>
      <c r="P121" s="431"/>
      <c r="Q121" s="431"/>
      <c r="R121" s="431"/>
      <c r="S121" s="404"/>
      <c r="T121" s="513"/>
      <c r="U121" s="508"/>
      <c r="V121" s="512"/>
      <c r="W121" s="514"/>
      <c r="X121" s="428"/>
      <c r="Y121" s="200"/>
      <c r="Z121" s="127"/>
      <c r="AA121" s="128"/>
      <c r="AB121" s="189"/>
      <c r="AC121" s="190"/>
      <c r="AD121" s="191"/>
      <c r="AE121" s="286"/>
      <c r="AF121" s="287"/>
      <c r="AG121" s="438"/>
      <c r="AH121" s="439"/>
      <c r="AI121" s="440"/>
      <c r="AJ121" s="289"/>
      <c r="AK121" s="615">
        <v>0</v>
      </c>
      <c r="AL121" s="177">
        <f>SUM(N116)</f>
        <v>180</v>
      </c>
      <c r="AM121" s="665">
        <v>0</v>
      </c>
      <c r="AN121" s="145">
        <f>SUM(P116)</f>
        <v>2.9364717022196878</v>
      </c>
      <c r="AO121" s="452" t="s">
        <v>8</v>
      </c>
      <c r="AP121" s="708" t="e">
        <f>AK121/AM121</f>
        <v>#DIV/0!</v>
      </c>
      <c r="AQ121" s="708">
        <f>AL121/AN121</f>
        <v>61.29805366894476</v>
      </c>
      <c r="AR121" s="145"/>
    </row>
    <row r="122" spans="1:44" ht="15.95" customHeight="1" x14ac:dyDescent="0.2">
      <c r="A122" s="834" t="s">
        <v>102</v>
      </c>
      <c r="B122" s="444" t="s">
        <v>293</v>
      </c>
      <c r="C122" s="410" t="s">
        <v>294</v>
      </c>
      <c r="D122" s="852" t="s">
        <v>267</v>
      </c>
      <c r="E122" s="852" t="s">
        <v>336</v>
      </c>
      <c r="F122" s="855"/>
      <c r="G122" s="827">
        <v>1</v>
      </c>
      <c r="H122" s="840"/>
      <c r="I122" s="843"/>
      <c r="J122" s="846">
        <v>30.562000000000001</v>
      </c>
      <c r="K122" s="849">
        <f>J122</f>
        <v>30.562000000000001</v>
      </c>
      <c r="L122" s="787" t="s">
        <v>357</v>
      </c>
      <c r="M122" s="788"/>
      <c r="N122" s="718">
        <f>365+15</f>
        <v>380</v>
      </c>
      <c r="O122" s="637" t="s">
        <v>59</v>
      </c>
      <c r="P122" s="628">
        <f>N122*K149</f>
        <v>6.1992180380193407</v>
      </c>
      <c r="Q122" s="628">
        <f>P122</f>
        <v>6.1992180380193407</v>
      </c>
      <c r="R122" s="379"/>
      <c r="S122" s="355" t="s">
        <v>356</v>
      </c>
      <c r="T122" s="626">
        <v>275</v>
      </c>
      <c r="U122" s="627" t="s">
        <v>59</v>
      </c>
      <c r="V122" s="628">
        <f>T122*K149</f>
        <v>4.4862762117245234</v>
      </c>
      <c r="W122" s="628">
        <f t="shared" ref="W122:W128" si="4">V122</f>
        <v>4.4862762117245234</v>
      </c>
      <c r="X122" s="169"/>
      <c r="Y122" s="412"/>
      <c r="Z122" s="184"/>
      <c r="AA122" s="399"/>
      <c r="AB122" s="400"/>
      <c r="AC122" s="400"/>
      <c r="AD122" s="436"/>
      <c r="AE122" s="376" t="s">
        <v>354</v>
      </c>
      <c r="AF122" s="647">
        <v>999</v>
      </c>
      <c r="AG122" s="698" t="s">
        <v>59</v>
      </c>
      <c r="AH122" s="649">
        <f>AF122*K149</f>
        <v>16.297417947319268</v>
      </c>
      <c r="AI122" s="649">
        <f>AH122</f>
        <v>16.297417947319268</v>
      </c>
      <c r="AJ122" s="174"/>
      <c r="AK122" s="366" t="s">
        <v>59</v>
      </c>
      <c r="AL122" s="283"/>
      <c r="AM122" s="122" t="s">
        <v>2</v>
      </c>
      <c r="AN122" s="666"/>
      <c r="AO122" s="86"/>
      <c r="AQ122" s="145"/>
      <c r="AR122" s="145"/>
    </row>
    <row r="123" spans="1:44" ht="15.95" customHeight="1" x14ac:dyDescent="0.2">
      <c r="A123" s="835"/>
      <c r="B123" s="409" t="s">
        <v>295</v>
      </c>
      <c r="C123" s="347" t="s">
        <v>296</v>
      </c>
      <c r="D123" s="853"/>
      <c r="E123" s="853"/>
      <c r="F123" s="856"/>
      <c r="G123" s="828"/>
      <c r="H123" s="841"/>
      <c r="I123" s="844"/>
      <c r="J123" s="847"/>
      <c r="K123" s="850"/>
      <c r="L123" s="785" t="s">
        <v>358</v>
      </c>
      <c r="M123" s="802"/>
      <c r="N123" s="653">
        <v>350</v>
      </c>
      <c r="O123" s="266" t="s">
        <v>59</v>
      </c>
      <c r="P123" s="616">
        <f>N123*K149</f>
        <v>5.709806087649393</v>
      </c>
      <c r="Q123" s="616">
        <f>P123</f>
        <v>5.709806087649393</v>
      </c>
      <c r="R123" s="329"/>
      <c r="S123" s="332"/>
      <c r="T123" s="333"/>
      <c r="U123" s="356"/>
      <c r="V123" s="430"/>
      <c r="W123" s="143"/>
      <c r="X123" s="144"/>
      <c r="Y123" s="375"/>
      <c r="Z123" s="134"/>
      <c r="AA123" s="402"/>
      <c r="AB123" s="136"/>
      <c r="AC123" s="403"/>
      <c r="AD123" s="138"/>
      <c r="AE123" s="382" t="s">
        <v>355</v>
      </c>
      <c r="AF123" s="719">
        <v>318</v>
      </c>
      <c r="AG123" s="689" t="s">
        <v>59</v>
      </c>
      <c r="AH123" s="601">
        <f>AF123*K149</f>
        <v>5.1877666739214483</v>
      </c>
      <c r="AI123" s="602">
        <f>AH123</f>
        <v>5.1877666739214483</v>
      </c>
      <c r="AJ123" s="141"/>
      <c r="AK123" s="365"/>
      <c r="AL123" s="139"/>
      <c r="AM123" s="7"/>
      <c r="AN123" s="253"/>
      <c r="AO123" s="7"/>
      <c r="AQ123" s="145"/>
      <c r="AR123" s="145"/>
    </row>
    <row r="124" spans="1:44" ht="15.95" customHeight="1" x14ac:dyDescent="0.2">
      <c r="A124" s="835"/>
      <c r="B124" s="409" t="s">
        <v>323</v>
      </c>
      <c r="C124" s="347"/>
      <c r="D124" s="853"/>
      <c r="E124" s="853"/>
      <c r="F124" s="856"/>
      <c r="G124" s="828"/>
      <c r="H124" s="841"/>
      <c r="I124" s="844"/>
      <c r="J124" s="847"/>
      <c r="K124" s="850"/>
      <c r="L124" s="785" t="s">
        <v>359</v>
      </c>
      <c r="M124" s="786"/>
      <c r="N124" s="311">
        <v>0</v>
      </c>
      <c r="O124" s="470" t="s">
        <v>59</v>
      </c>
      <c r="P124" s="1046">
        <v>0</v>
      </c>
      <c r="Q124" s="1046">
        <v>0</v>
      </c>
      <c r="R124" s="430"/>
      <c r="S124" s="332"/>
      <c r="T124" s="372"/>
      <c r="U124" s="518"/>
      <c r="V124" s="521"/>
      <c r="W124" s="357"/>
      <c r="X124" s="427"/>
      <c r="Y124" s="133"/>
      <c r="Z124" s="134"/>
      <c r="AA124" s="135"/>
      <c r="AB124" s="136"/>
      <c r="AC124" s="137"/>
      <c r="AD124" s="138"/>
      <c r="AE124" s="100" t="s">
        <v>360</v>
      </c>
      <c r="AF124" s="719">
        <f>4*100</f>
        <v>400</v>
      </c>
      <c r="AG124" s="689" t="s">
        <v>59</v>
      </c>
      <c r="AH124" s="601">
        <f>AF124*K149</f>
        <v>6.5254926715993058</v>
      </c>
      <c r="AI124" s="602">
        <v>0</v>
      </c>
      <c r="AJ124" s="282"/>
      <c r="AK124" s="515"/>
      <c r="AL124" s="517"/>
      <c r="AM124" s="516"/>
      <c r="AN124" s="705">
        <f>J122</f>
        <v>30.562000000000001</v>
      </c>
      <c r="AO124" s="661" t="s">
        <v>37</v>
      </c>
      <c r="AP124" s="708" t="e">
        <f>AK122/AM122</f>
        <v>#VALUE!</v>
      </c>
      <c r="AQ124" s="708">
        <f>AL124/AN124</f>
        <v>0</v>
      </c>
      <c r="AR124" s="145"/>
    </row>
    <row r="125" spans="1:44" ht="15.95" customHeight="1" x14ac:dyDescent="0.2">
      <c r="A125" s="836"/>
      <c r="B125" s="409" t="s">
        <v>297</v>
      </c>
      <c r="C125" s="456"/>
      <c r="D125" s="854"/>
      <c r="E125" s="854"/>
      <c r="F125" s="857"/>
      <c r="G125" s="829"/>
      <c r="H125" s="842"/>
      <c r="I125" s="845"/>
      <c r="J125" s="848"/>
      <c r="K125" s="851"/>
      <c r="L125" s="824" t="s">
        <v>361</v>
      </c>
      <c r="M125" s="831"/>
      <c r="N125" s="729">
        <v>73</v>
      </c>
      <c r="O125" s="313" t="s">
        <v>59</v>
      </c>
      <c r="P125" s="625">
        <f>N125*K149</f>
        <v>1.1909024125668735</v>
      </c>
      <c r="Q125" s="625">
        <f>P125</f>
        <v>1.1909024125668735</v>
      </c>
      <c r="R125" s="431"/>
      <c r="S125" s="404"/>
      <c r="T125" s="513"/>
      <c r="U125" s="519"/>
      <c r="V125" s="522"/>
      <c r="W125" s="514"/>
      <c r="X125" s="428"/>
      <c r="Y125" s="200"/>
      <c r="Z125" s="127"/>
      <c r="AA125" s="128"/>
      <c r="AB125" s="189"/>
      <c r="AC125" s="190"/>
      <c r="AD125" s="191"/>
      <c r="AE125" s="286"/>
      <c r="AF125" s="287"/>
      <c r="AG125" s="438"/>
      <c r="AH125" s="439"/>
      <c r="AI125" s="440"/>
      <c r="AJ125" s="289"/>
      <c r="AK125" s="615">
        <v>0</v>
      </c>
      <c r="AL125" s="177">
        <f>SUM(AF122:AF124,T122,N122:N123,N125)</f>
        <v>2795</v>
      </c>
      <c r="AM125" s="665">
        <v>0</v>
      </c>
      <c r="AN125" s="145">
        <f>SUM(AH122:AH124,V122,P122:P123,P125)</f>
        <v>45.596880042800144</v>
      </c>
      <c r="AO125" s="452" t="s">
        <v>8</v>
      </c>
      <c r="AP125" s="708" t="e">
        <f>AK125/AM125</f>
        <v>#DIV/0!</v>
      </c>
      <c r="AQ125" s="708">
        <f>AL125/AN125</f>
        <v>61.298053668944775</v>
      </c>
      <c r="AR125" s="145"/>
    </row>
    <row r="126" spans="1:44" ht="15.95" customHeight="1" x14ac:dyDescent="0.2">
      <c r="A126" s="834" t="s">
        <v>103</v>
      </c>
      <c r="B126" s="444" t="s">
        <v>293</v>
      </c>
      <c r="C126" s="410" t="s">
        <v>294</v>
      </c>
      <c r="D126" s="852" t="s">
        <v>267</v>
      </c>
      <c r="E126" s="852" t="s">
        <v>336</v>
      </c>
      <c r="F126" s="855"/>
      <c r="G126" s="827">
        <v>1</v>
      </c>
      <c r="H126" s="840"/>
      <c r="I126" s="843"/>
      <c r="J126" s="846">
        <v>30.562000000000001</v>
      </c>
      <c r="K126" s="849">
        <v>0</v>
      </c>
      <c r="L126" s="787"/>
      <c r="M126" s="788"/>
      <c r="N126" s="312"/>
      <c r="O126" s="472"/>
      <c r="P126" s="520"/>
      <c r="Q126" s="520"/>
      <c r="R126" s="379"/>
      <c r="S126" s="355" t="s">
        <v>373</v>
      </c>
      <c r="T126" s="745">
        <v>4475.72</v>
      </c>
      <c r="U126" s="1048" t="s">
        <v>59</v>
      </c>
      <c r="V126" s="774">
        <v>75</v>
      </c>
      <c r="W126" s="774">
        <f>6/15*V126</f>
        <v>30</v>
      </c>
      <c r="X126" s="169"/>
      <c r="Y126" s="412" t="s">
        <v>370</v>
      </c>
      <c r="Z126" s="639">
        <f>250+30</f>
        <v>280</v>
      </c>
      <c r="AA126" s="645" t="s">
        <v>59</v>
      </c>
      <c r="AB126" s="641">
        <f>Z126*K149</f>
        <v>4.5678448701195142</v>
      </c>
      <c r="AC126" s="641">
        <f>AB126</f>
        <v>4.5678448701195142</v>
      </c>
      <c r="AD126" s="436"/>
      <c r="AE126" s="488" t="s">
        <v>334</v>
      </c>
      <c r="AF126" s="715">
        <v>276.5</v>
      </c>
      <c r="AG126" s="645" t="s">
        <v>59</v>
      </c>
      <c r="AH126" s="641">
        <f>AF126*K149</f>
        <v>4.5107468092430203</v>
      </c>
      <c r="AI126" s="641">
        <f>AH126</f>
        <v>4.5107468092430203</v>
      </c>
      <c r="AJ126" s="174"/>
      <c r="AK126" s="366" t="s">
        <v>59</v>
      </c>
      <c r="AL126" s="283"/>
      <c r="AM126" s="122" t="s">
        <v>2</v>
      </c>
      <c r="AN126" s="666"/>
      <c r="AO126" s="86"/>
      <c r="AQ126" s="145"/>
      <c r="AR126" s="145"/>
    </row>
    <row r="127" spans="1:44" ht="15.95" customHeight="1" x14ac:dyDescent="0.2">
      <c r="A127" s="835"/>
      <c r="B127" s="409" t="s">
        <v>295</v>
      </c>
      <c r="C127" s="347" t="s">
        <v>296</v>
      </c>
      <c r="D127" s="853"/>
      <c r="E127" s="853"/>
      <c r="F127" s="856"/>
      <c r="G127" s="828"/>
      <c r="H127" s="841"/>
      <c r="I127" s="844"/>
      <c r="J127" s="847"/>
      <c r="K127" s="850"/>
      <c r="L127" s="785"/>
      <c r="M127" s="802"/>
      <c r="N127" s="311"/>
      <c r="O127" s="470"/>
      <c r="P127" s="521"/>
      <c r="Q127" s="521"/>
      <c r="R127" s="329"/>
      <c r="S127" s="332" t="s">
        <v>371</v>
      </c>
      <c r="T127" s="618">
        <v>69</v>
      </c>
      <c r="U127" s="736" t="s">
        <v>59</v>
      </c>
      <c r="V127" s="616">
        <f>T127*K149</f>
        <v>1.1256474858508803</v>
      </c>
      <c r="W127" s="616">
        <f t="shared" si="4"/>
        <v>1.1256474858508803</v>
      </c>
      <c r="X127" s="144"/>
      <c r="Y127" s="375"/>
      <c r="Z127" s="134"/>
      <c r="AA127" s="402"/>
      <c r="AB127" s="136"/>
      <c r="AC127" s="403"/>
      <c r="AD127" s="138"/>
      <c r="AE127" s="382"/>
      <c r="AF127" s="406"/>
      <c r="AG127" s="401"/>
      <c r="AH127" s="163"/>
      <c r="AI127" s="164"/>
      <c r="AJ127" s="141"/>
      <c r="AK127" s="365"/>
      <c r="AL127" s="139"/>
      <c r="AM127" s="7"/>
      <c r="AN127" s="253"/>
      <c r="AO127" s="7"/>
      <c r="AQ127" s="145"/>
      <c r="AR127" s="145"/>
    </row>
    <row r="128" spans="1:44" ht="15.95" customHeight="1" x14ac:dyDescent="0.2">
      <c r="A128" s="835"/>
      <c r="B128" s="409" t="s">
        <v>323</v>
      </c>
      <c r="C128" s="347"/>
      <c r="D128" s="853"/>
      <c r="E128" s="853"/>
      <c r="F128" s="856"/>
      <c r="G128" s="828"/>
      <c r="H128" s="841"/>
      <c r="I128" s="844"/>
      <c r="J128" s="847"/>
      <c r="K128" s="850"/>
      <c r="L128" s="785"/>
      <c r="M128" s="786"/>
      <c r="N128" s="311"/>
      <c r="O128" s="470"/>
      <c r="P128" s="521"/>
      <c r="Q128" s="521"/>
      <c r="R128" s="430"/>
      <c r="S128" s="332" t="s">
        <v>372</v>
      </c>
      <c r="T128" s="618">
        <f>115+80+95</f>
        <v>290</v>
      </c>
      <c r="U128" s="736" t="s">
        <v>59</v>
      </c>
      <c r="V128" s="616">
        <f>T128*K149</f>
        <v>4.7309821869094968</v>
      </c>
      <c r="W128" s="617">
        <f t="shared" si="4"/>
        <v>4.7309821869094968</v>
      </c>
      <c r="X128" s="427"/>
      <c r="Y128" s="133"/>
      <c r="Z128" s="134"/>
      <c r="AA128" s="135"/>
      <c r="AB128" s="136"/>
      <c r="AC128" s="137"/>
      <c r="AD128" s="138"/>
      <c r="AE128" s="100"/>
      <c r="AF128" s="407"/>
      <c r="AG128" s="279"/>
      <c r="AH128" s="280"/>
      <c r="AI128" s="281"/>
      <c r="AJ128" s="282"/>
      <c r="AK128" s="177"/>
      <c r="AL128" s="179"/>
      <c r="AM128" s="230"/>
      <c r="AN128" s="253"/>
      <c r="AO128" s="453"/>
      <c r="AQ128" s="145"/>
      <c r="AR128" s="145"/>
    </row>
    <row r="129" spans="1:46" ht="15.95" customHeight="1" x14ac:dyDescent="0.2">
      <c r="A129" s="835"/>
      <c r="B129" s="409" t="s">
        <v>297</v>
      </c>
      <c r="C129" s="347"/>
      <c r="D129" s="853"/>
      <c r="E129" s="853"/>
      <c r="F129" s="856"/>
      <c r="G129" s="828"/>
      <c r="H129" s="841"/>
      <c r="I129" s="844"/>
      <c r="J129" s="847"/>
      <c r="K129" s="850"/>
      <c r="L129" s="785"/>
      <c r="M129" s="802"/>
      <c r="N129" s="311"/>
      <c r="O129" s="470"/>
      <c r="P129" s="521"/>
      <c r="Q129" s="521"/>
      <c r="R129" s="430"/>
      <c r="S129" s="332"/>
      <c r="T129" s="372"/>
      <c r="U129" s="518"/>
      <c r="V129" s="521"/>
      <c r="W129" s="357"/>
      <c r="X129" s="523"/>
      <c r="Y129" s="133"/>
      <c r="Z129" s="134"/>
      <c r="AA129" s="135"/>
      <c r="AB129" s="136"/>
      <c r="AC129" s="137"/>
      <c r="AD129" s="138"/>
      <c r="AE129" s="100"/>
      <c r="AF129" s="407"/>
      <c r="AG129" s="279"/>
      <c r="AH129" s="280"/>
      <c r="AI129" s="281"/>
      <c r="AJ129" s="282"/>
      <c r="AK129" s="177"/>
      <c r="AL129" s="659">
        <f>SUM(T126)</f>
        <v>4475.72</v>
      </c>
      <c r="AM129" s="230"/>
      <c r="AN129" s="662">
        <f>SUM(V126,J126)</f>
        <v>105.562</v>
      </c>
      <c r="AO129" s="661" t="s">
        <v>37</v>
      </c>
      <c r="AP129" s="708" t="e">
        <f>AK127/AM127</f>
        <v>#DIV/0!</v>
      </c>
      <c r="AQ129" s="708">
        <f>AL129/AN129</f>
        <v>42.398969326083254</v>
      </c>
      <c r="AR129" s="145"/>
    </row>
    <row r="130" spans="1:46" ht="15.95" customHeight="1" x14ac:dyDescent="0.2">
      <c r="A130" s="836"/>
      <c r="B130" s="27"/>
      <c r="C130" s="411"/>
      <c r="D130" s="854"/>
      <c r="E130" s="854"/>
      <c r="F130" s="857"/>
      <c r="G130" s="829"/>
      <c r="H130" s="842"/>
      <c r="I130" s="845"/>
      <c r="J130" s="848"/>
      <c r="K130" s="851"/>
      <c r="L130" s="785"/>
      <c r="M130" s="802"/>
      <c r="N130" s="311"/>
      <c r="O130" s="470"/>
      <c r="P130" s="521"/>
      <c r="Q130" s="521"/>
      <c r="R130" s="431"/>
      <c r="S130" s="404"/>
      <c r="T130" s="405"/>
      <c r="U130" s="426"/>
      <c r="V130" s="120"/>
      <c r="W130" s="437"/>
      <c r="X130" s="428"/>
      <c r="Y130" s="200"/>
      <c r="Z130" s="127"/>
      <c r="AA130" s="128"/>
      <c r="AB130" s="189"/>
      <c r="AC130" s="190"/>
      <c r="AD130" s="191"/>
      <c r="AE130" s="286"/>
      <c r="AF130" s="287"/>
      <c r="AG130" s="438"/>
      <c r="AH130" s="439"/>
      <c r="AI130" s="440"/>
      <c r="AJ130" s="289"/>
      <c r="AK130" s="615">
        <v>0</v>
      </c>
      <c r="AL130" s="177">
        <f>SUM(Z126,T127:T128,AF126)</f>
        <v>915.5</v>
      </c>
      <c r="AM130" s="665">
        <v>0</v>
      </c>
      <c r="AN130" s="145">
        <f>SUM(AB126,V127:V128,AH126)</f>
        <v>14.935221352122912</v>
      </c>
      <c r="AO130" s="452" t="s">
        <v>8</v>
      </c>
      <c r="AP130" s="708" t="e">
        <f>AK130/AM130</f>
        <v>#DIV/0!</v>
      </c>
      <c r="AQ130" s="708">
        <f>AL130/AN130</f>
        <v>61.29805366894476</v>
      </c>
      <c r="AR130" s="145"/>
    </row>
    <row r="131" spans="1:46" ht="15.95" customHeight="1" x14ac:dyDescent="0.2">
      <c r="A131" s="834" t="s">
        <v>104</v>
      </c>
      <c r="B131" s="444" t="s">
        <v>117</v>
      </c>
      <c r="C131" s="410"/>
      <c r="D131" s="852"/>
      <c r="E131" s="852"/>
      <c r="F131" s="855"/>
      <c r="G131" s="827">
        <v>1</v>
      </c>
      <c r="H131" s="1025"/>
      <c r="I131" s="1028"/>
      <c r="J131" s="1019"/>
      <c r="K131" s="1022"/>
      <c r="L131" s="787" t="s">
        <v>375</v>
      </c>
      <c r="M131" s="788"/>
      <c r="N131" s="718">
        <f>182+18</f>
        <v>200</v>
      </c>
      <c r="O131" s="637" t="s">
        <v>59</v>
      </c>
      <c r="P131" s="628">
        <f>N131*K149</f>
        <v>3.2627463357996529</v>
      </c>
      <c r="Q131" s="628">
        <f>P131</f>
        <v>3.2627463357996529</v>
      </c>
      <c r="R131" s="379"/>
      <c r="S131" s="355" t="s">
        <v>374</v>
      </c>
      <c r="T131" s="626">
        <v>20</v>
      </c>
      <c r="U131" s="627" t="s">
        <v>59</v>
      </c>
      <c r="V131" s="628">
        <f>T131*K149</f>
        <v>0.32627463357996533</v>
      </c>
      <c r="W131" s="628">
        <f t="shared" ref="W131" si="5">V131</f>
        <v>0.32627463357996533</v>
      </c>
      <c r="X131" s="169"/>
      <c r="Y131" s="412" t="s">
        <v>379</v>
      </c>
      <c r="Z131" s="733">
        <v>1740</v>
      </c>
      <c r="AA131" s="734" t="s">
        <v>107</v>
      </c>
      <c r="AB131" s="735">
        <v>50.66</v>
      </c>
      <c r="AC131" s="735">
        <f>AB131</f>
        <v>50.66</v>
      </c>
      <c r="AD131" s="436"/>
      <c r="AE131" s="488" t="s">
        <v>376</v>
      </c>
      <c r="AF131" s="639">
        <f>9*20</f>
        <v>180</v>
      </c>
      <c r="AG131" s="645" t="s">
        <v>107</v>
      </c>
      <c r="AH131" s="641">
        <f>AF131*K150</f>
        <v>5.882352941176471</v>
      </c>
      <c r="AI131" s="641">
        <f>AH131</f>
        <v>5.882352941176471</v>
      </c>
      <c r="AJ131" s="174"/>
      <c r="AK131" s="366" t="s">
        <v>59</v>
      </c>
      <c r="AL131" s="283"/>
      <c r="AM131" s="122" t="s">
        <v>2</v>
      </c>
      <c r="AN131" s="666"/>
      <c r="AO131" s="86"/>
      <c r="AQ131" s="145"/>
      <c r="AR131" s="145"/>
    </row>
    <row r="132" spans="1:46" ht="15.95" customHeight="1" x14ac:dyDescent="0.2">
      <c r="A132" s="835"/>
      <c r="B132" s="409"/>
      <c r="C132" s="347"/>
      <c r="D132" s="853"/>
      <c r="E132" s="853"/>
      <c r="F132" s="856"/>
      <c r="G132" s="828"/>
      <c r="H132" s="1026"/>
      <c r="I132" s="1029"/>
      <c r="J132" s="1020"/>
      <c r="K132" s="1023"/>
      <c r="L132" s="785" t="s">
        <v>377</v>
      </c>
      <c r="M132" s="802"/>
      <c r="N132" s="757">
        <f>3*300</f>
        <v>900</v>
      </c>
      <c r="O132" s="758" t="s">
        <v>107</v>
      </c>
      <c r="P132" s="386">
        <v>26.2</v>
      </c>
      <c r="Q132" s="386">
        <f>P132</f>
        <v>26.2</v>
      </c>
      <c r="R132" s="329"/>
      <c r="S132" s="332" t="s">
        <v>383</v>
      </c>
      <c r="T132" s="696">
        <v>58</v>
      </c>
      <c r="U132" s="697" t="s">
        <v>107</v>
      </c>
      <c r="V132" s="386">
        <v>1.69</v>
      </c>
      <c r="W132" s="730">
        <f>V132</f>
        <v>1.69</v>
      </c>
      <c r="X132" s="144"/>
      <c r="Y132" s="375"/>
      <c r="Z132" s="720"/>
      <c r="AA132" s="721"/>
      <c r="AB132" s="722"/>
      <c r="AC132" s="723"/>
      <c r="AD132" s="138"/>
      <c r="AE132" s="382"/>
      <c r="AF132" s="719"/>
      <c r="AG132" s="689"/>
      <c r="AH132" s="601"/>
      <c r="AI132" s="602"/>
      <c r="AJ132" s="141"/>
      <c r="AK132" s="365"/>
      <c r="AL132" s="139"/>
      <c r="AM132" s="7"/>
      <c r="AN132" s="253"/>
      <c r="AO132" s="7"/>
      <c r="AQ132" s="145"/>
      <c r="AR132" s="145"/>
    </row>
    <row r="133" spans="1:46" ht="15.95" customHeight="1" x14ac:dyDescent="0.2">
      <c r="A133" s="835"/>
      <c r="B133" s="409"/>
      <c r="C133" s="347"/>
      <c r="D133" s="853"/>
      <c r="E133" s="853"/>
      <c r="F133" s="856"/>
      <c r="G133" s="828"/>
      <c r="H133" s="1026"/>
      <c r="I133" s="1029"/>
      <c r="J133" s="1020"/>
      <c r="K133" s="1023"/>
      <c r="L133" s="785" t="s">
        <v>378</v>
      </c>
      <c r="M133" s="786"/>
      <c r="N133" s="757">
        <f>3*150</f>
        <v>450</v>
      </c>
      <c r="O133" s="758" t="s">
        <v>107</v>
      </c>
      <c r="P133" s="386">
        <v>13.1</v>
      </c>
      <c r="Q133" s="386">
        <f>P133</f>
        <v>13.1</v>
      </c>
      <c r="R133" s="430"/>
      <c r="S133" s="90" t="s">
        <v>382</v>
      </c>
      <c r="T133" s="696">
        <v>76</v>
      </c>
      <c r="U133" s="697" t="s">
        <v>107</v>
      </c>
      <c r="V133" s="386">
        <v>2.21</v>
      </c>
      <c r="W133" s="730">
        <f>V133</f>
        <v>2.21</v>
      </c>
      <c r="X133" s="523"/>
      <c r="Y133" s="133"/>
      <c r="Z133" s="720"/>
      <c r="AA133" s="721"/>
      <c r="AB133" s="722"/>
      <c r="AC133" s="723"/>
      <c r="AD133" s="138"/>
      <c r="AE133" s="100"/>
      <c r="AF133" s="719"/>
      <c r="AG133" s="689"/>
      <c r="AH133" s="601"/>
      <c r="AI133" s="602"/>
      <c r="AJ133" s="282"/>
      <c r="AK133" s="515"/>
      <c r="AL133" s="517"/>
      <c r="AM133" s="516"/>
      <c r="AN133" s="253"/>
      <c r="AO133" s="453"/>
      <c r="AQ133" s="145"/>
      <c r="AR133" s="145"/>
    </row>
    <row r="134" spans="1:46" ht="15.95" customHeight="1" x14ac:dyDescent="0.2">
      <c r="A134" s="835"/>
      <c r="B134" s="409"/>
      <c r="C134" s="347"/>
      <c r="D134" s="853"/>
      <c r="E134" s="853"/>
      <c r="F134" s="856"/>
      <c r="G134" s="828"/>
      <c r="H134" s="1026"/>
      <c r="I134" s="1029"/>
      <c r="J134" s="1020"/>
      <c r="K134" s="1023"/>
      <c r="L134" s="785"/>
      <c r="M134" s="823"/>
      <c r="N134" s="311"/>
      <c r="O134" s="470"/>
      <c r="P134" s="430"/>
      <c r="Q134" s="430"/>
      <c r="R134" s="430"/>
      <c r="S134" s="90" t="s">
        <v>385</v>
      </c>
      <c r="T134" s="618">
        <v>115</v>
      </c>
      <c r="U134" s="743" t="s">
        <v>107</v>
      </c>
      <c r="V134" s="616">
        <f>T134*K150</f>
        <v>3.7581699346405233</v>
      </c>
      <c r="W134" s="617">
        <f>V134</f>
        <v>3.7581699346405233</v>
      </c>
      <c r="X134" s="523"/>
      <c r="Y134" s="133"/>
      <c r="Z134" s="720"/>
      <c r="AA134" s="721"/>
      <c r="AB134" s="722"/>
      <c r="AC134" s="723"/>
      <c r="AD134" s="138"/>
      <c r="AE134" s="100"/>
      <c r="AF134" s="407"/>
      <c r="AG134" s="279"/>
      <c r="AH134" s="280"/>
      <c r="AI134" s="281"/>
      <c r="AJ134" s="282"/>
      <c r="AK134" s="515"/>
      <c r="AL134" s="517"/>
      <c r="AM134" s="516"/>
      <c r="AN134" s="253"/>
      <c r="AR134" s="145"/>
    </row>
    <row r="135" spans="1:46" ht="15.95" customHeight="1" x14ac:dyDescent="0.2">
      <c r="A135" s="835"/>
      <c r="B135" s="409"/>
      <c r="C135" s="347"/>
      <c r="D135" s="853"/>
      <c r="E135" s="853"/>
      <c r="F135" s="856"/>
      <c r="G135" s="828"/>
      <c r="H135" s="1026"/>
      <c r="I135" s="1029"/>
      <c r="J135" s="1020"/>
      <c r="K135" s="1023"/>
      <c r="L135" s="796"/>
      <c r="M135" s="797"/>
      <c r="N135" s="311"/>
      <c r="O135" s="470"/>
      <c r="P135" s="430"/>
      <c r="Q135" s="430"/>
      <c r="R135" s="430"/>
      <c r="S135" s="332" t="s">
        <v>386</v>
      </c>
      <c r="T135" s="696">
        <v>60</v>
      </c>
      <c r="U135" s="697" t="s">
        <v>107</v>
      </c>
      <c r="V135" s="386">
        <v>1.75</v>
      </c>
      <c r="W135" s="730">
        <f>V135</f>
        <v>1.75</v>
      </c>
      <c r="X135" s="523"/>
      <c r="Y135" s="133"/>
      <c r="Z135" s="720"/>
      <c r="AA135" s="721"/>
      <c r="AB135" s="722"/>
      <c r="AC135" s="723"/>
      <c r="AD135" s="138"/>
      <c r="AE135" s="100"/>
      <c r="AF135" s="407"/>
      <c r="AG135" s="279"/>
      <c r="AH135" s="280"/>
      <c r="AI135" s="281"/>
      <c r="AJ135" s="282"/>
      <c r="AK135" s="515"/>
      <c r="AL135" s="517"/>
      <c r="AM135" s="516"/>
      <c r="AN135" s="253"/>
      <c r="AO135" s="661" t="s">
        <v>37</v>
      </c>
      <c r="AP135" s="708" t="e">
        <f>AK132/AM132</f>
        <v>#DIV/0!</v>
      </c>
      <c r="AQ135" s="708" t="e">
        <f>AL134/AN134</f>
        <v>#DIV/0!</v>
      </c>
      <c r="AR135" s="145"/>
    </row>
    <row r="136" spans="1:46" ht="15.95" customHeight="1" x14ac:dyDescent="0.2">
      <c r="A136" s="836"/>
      <c r="B136" s="446"/>
      <c r="C136" s="411"/>
      <c r="D136" s="854"/>
      <c r="E136" s="854"/>
      <c r="F136" s="857"/>
      <c r="G136" s="829"/>
      <c r="H136" s="1027"/>
      <c r="I136" s="1030"/>
      <c r="J136" s="1021"/>
      <c r="K136" s="1024"/>
      <c r="L136" s="824"/>
      <c r="M136" s="831"/>
      <c r="N136" s="202"/>
      <c r="O136" s="495"/>
      <c r="P136" s="431"/>
      <c r="Q136" s="431"/>
      <c r="R136" s="431"/>
      <c r="S136" s="404" t="s">
        <v>387</v>
      </c>
      <c r="T136" s="746">
        <v>100</v>
      </c>
      <c r="U136" s="761" t="s">
        <v>107</v>
      </c>
      <c r="V136" s="762">
        <v>2.91</v>
      </c>
      <c r="W136" s="763">
        <f>V136</f>
        <v>2.91</v>
      </c>
      <c r="X136" s="524"/>
      <c r="Y136" s="200"/>
      <c r="Z136" s="127"/>
      <c r="AA136" s="128"/>
      <c r="AB136" s="189"/>
      <c r="AC136" s="190"/>
      <c r="AD136" s="191"/>
      <c r="AE136" s="286"/>
      <c r="AF136" s="287"/>
      <c r="AG136" s="438"/>
      <c r="AH136" s="439"/>
      <c r="AI136" s="440"/>
      <c r="AJ136" s="289"/>
      <c r="AK136" s="615">
        <v>0</v>
      </c>
      <c r="AL136" s="177">
        <f>SUM(T131,N131)</f>
        <v>220</v>
      </c>
      <c r="AM136" s="665">
        <v>0</v>
      </c>
      <c r="AN136" s="145">
        <f>SUM(V131,P131)</f>
        <v>3.589020969379618</v>
      </c>
      <c r="AO136" s="452" t="s">
        <v>8</v>
      </c>
      <c r="AP136" s="708" t="e">
        <f>AK136/AM136</f>
        <v>#DIV/0!</v>
      </c>
      <c r="AQ136" s="708">
        <f>AL136/AN136</f>
        <v>61.298053668944767</v>
      </c>
      <c r="AR136" s="145"/>
    </row>
    <row r="137" spans="1:46" ht="15.95" customHeight="1" x14ac:dyDescent="0.2">
      <c r="A137" s="834" t="s">
        <v>105</v>
      </c>
      <c r="B137" s="444"/>
      <c r="C137" s="410"/>
      <c r="D137" s="852"/>
      <c r="E137" s="852"/>
      <c r="F137" s="855"/>
      <c r="G137" s="827">
        <v>1</v>
      </c>
      <c r="H137" s="1025"/>
      <c r="I137" s="1028"/>
      <c r="J137" s="1019"/>
      <c r="K137" s="1022"/>
      <c r="L137" s="787"/>
      <c r="M137" s="788"/>
      <c r="N137" s="312"/>
      <c r="O137" s="472"/>
      <c r="P137" s="520"/>
      <c r="Q137" s="520"/>
      <c r="R137" s="379"/>
      <c r="S137" s="529"/>
      <c r="T137" s="530"/>
      <c r="U137" s="526"/>
      <c r="V137" s="397"/>
      <c r="W137" s="397"/>
      <c r="X137" s="169"/>
      <c r="Y137" s="412"/>
      <c r="Z137" s="184"/>
      <c r="AA137" s="399"/>
      <c r="AB137" s="400"/>
      <c r="AC137" s="400"/>
      <c r="AD137" s="436"/>
      <c r="AE137" s="376" t="s">
        <v>384</v>
      </c>
      <c r="AF137" s="764">
        <v>1</v>
      </c>
      <c r="AG137" s="765" t="s">
        <v>2</v>
      </c>
      <c r="AH137" s="766">
        <f>AF137</f>
        <v>1</v>
      </c>
      <c r="AI137" s="766">
        <f>AH137</f>
        <v>1</v>
      </c>
      <c r="AJ137" s="174"/>
      <c r="AK137" s="366" t="s">
        <v>59</v>
      </c>
      <c r="AL137" s="283"/>
      <c r="AM137" s="122" t="s">
        <v>2</v>
      </c>
      <c r="AN137" s="666"/>
      <c r="AO137" s="86"/>
      <c r="AQ137" s="145"/>
      <c r="AR137" s="145"/>
    </row>
    <row r="138" spans="1:46" ht="15.95" customHeight="1" x14ac:dyDescent="0.2">
      <c r="A138" s="835"/>
      <c r="B138" s="409"/>
      <c r="C138" s="347"/>
      <c r="D138" s="853"/>
      <c r="E138" s="853"/>
      <c r="F138" s="856"/>
      <c r="G138" s="828"/>
      <c r="H138" s="1026"/>
      <c r="I138" s="1029"/>
      <c r="J138" s="1020"/>
      <c r="K138" s="1023"/>
      <c r="L138" s="785"/>
      <c r="M138" s="802"/>
      <c r="N138" s="311"/>
      <c r="O138" s="470"/>
      <c r="P138" s="521"/>
      <c r="Q138" s="521"/>
      <c r="R138" s="329"/>
      <c r="S138" s="332"/>
      <c r="T138" s="333"/>
      <c r="U138" s="356"/>
      <c r="V138" s="430"/>
      <c r="W138" s="143"/>
      <c r="X138" s="144"/>
      <c r="Y138" s="375"/>
      <c r="Z138" s="134"/>
      <c r="AA138" s="402"/>
      <c r="AB138" s="136"/>
      <c r="AC138" s="403"/>
      <c r="AD138" s="138"/>
      <c r="AE138" s="382"/>
      <c r="AF138" s="406"/>
      <c r="AG138" s="401"/>
      <c r="AH138" s="163"/>
      <c r="AI138" s="164"/>
      <c r="AJ138" s="141"/>
      <c r="AK138" s="365"/>
      <c r="AL138" s="139"/>
      <c r="AM138" s="7"/>
      <c r="AN138" s="253"/>
      <c r="AO138" s="7"/>
      <c r="AQ138" s="145"/>
      <c r="AR138" s="145"/>
    </row>
    <row r="139" spans="1:46" ht="15.95" customHeight="1" x14ac:dyDescent="0.2">
      <c r="A139" s="835"/>
      <c r="B139" s="409"/>
      <c r="C139" s="347"/>
      <c r="D139" s="853"/>
      <c r="E139" s="853"/>
      <c r="F139" s="856"/>
      <c r="G139" s="828"/>
      <c r="H139" s="1026"/>
      <c r="I139" s="1029"/>
      <c r="J139" s="1020"/>
      <c r="K139" s="1023"/>
      <c r="L139" s="785"/>
      <c r="M139" s="786"/>
      <c r="N139" s="311"/>
      <c r="O139" s="470"/>
      <c r="P139" s="430"/>
      <c r="Q139" s="430"/>
      <c r="R139" s="430"/>
      <c r="S139" s="332"/>
      <c r="T139" s="372"/>
      <c r="U139" s="527"/>
      <c r="V139" s="528"/>
      <c r="W139" s="357"/>
      <c r="X139" s="427"/>
      <c r="Y139" s="133"/>
      <c r="Z139" s="134"/>
      <c r="AA139" s="135"/>
      <c r="AB139" s="136"/>
      <c r="AC139" s="137"/>
      <c r="AD139" s="138"/>
      <c r="AE139" s="100"/>
      <c r="AF139" s="407"/>
      <c r="AG139" s="279"/>
      <c r="AH139" s="280"/>
      <c r="AI139" s="281"/>
      <c r="AJ139" s="282"/>
      <c r="AK139" s="667">
        <f>SUM(AK17,AK22,AK28,AK33,AK39,AK43,AK50,AK56,AK62,AK69,AK74,AK78,AK82,AK86,AK92,AK97,AK101,AK106,AK112,AK120,AK124,AK129,AK135)</f>
        <v>6034.18</v>
      </c>
      <c r="AL139" s="668">
        <f>SUM(AL17,AL22,AL28,AL33,AL39,AL43,AL50,AL56,AL62,AL69,AL78,AL82,AL86,AL92,AL97,AL101,AL107,AL113,AL120,AL124,AL129,AL135,AL74)</f>
        <v>26590.218000000001</v>
      </c>
      <c r="AM139" s="673">
        <f>SUM(AM17,AM22,AM28,AM33,AM39,AM43,AM50,AM56,AM62,AM69,AM74,AM78,AM82,AM86,AM92,AM97,AM101,AM106,AM112,AM120,AM124,AM129,AM135)</f>
        <v>99.844926715993083</v>
      </c>
      <c r="AN139" s="662">
        <f>SUM(AN17,AN22,AN28,AN33,AN39,AN43,AN50,AN56,AN62,AN69,AN74,AN78,AN82,AN86,AN92,AN97,AN101,AN107,AN113,AN120,AN124,AN129,AN135)</f>
        <v>592.44000000000005</v>
      </c>
      <c r="AO139" s="661" t="s">
        <v>37</v>
      </c>
      <c r="AP139" s="705">
        <f>SUM(Z131,T132:T133,T135:T136,N132:N133)</f>
        <v>3384</v>
      </c>
      <c r="AQ139" s="705">
        <f>SUM(AB131,V132:V133,V135:V136,P132:P133,AF137)</f>
        <v>99.52</v>
      </c>
      <c r="AR139" s="145"/>
    </row>
    <row r="140" spans="1:46" ht="15.95" customHeight="1" thickBot="1" x14ac:dyDescent="0.25">
      <c r="A140" s="836"/>
      <c r="B140" s="446"/>
      <c r="C140" s="411"/>
      <c r="D140" s="854"/>
      <c r="E140" s="854"/>
      <c r="F140" s="857"/>
      <c r="G140" s="829"/>
      <c r="H140" s="1027"/>
      <c r="I140" s="1030"/>
      <c r="J140" s="1021"/>
      <c r="K140" s="1024"/>
      <c r="L140" s="824"/>
      <c r="M140" s="831"/>
      <c r="N140" s="202"/>
      <c r="O140" s="495"/>
      <c r="P140" s="431"/>
      <c r="Q140" s="431"/>
      <c r="R140" s="431"/>
      <c r="S140" s="404"/>
      <c r="T140" s="513"/>
      <c r="U140" s="519"/>
      <c r="V140" s="522"/>
      <c r="W140" s="514"/>
      <c r="X140" s="428"/>
      <c r="Y140" s="200"/>
      <c r="Z140" s="127"/>
      <c r="AA140" s="128"/>
      <c r="AB140" s="189"/>
      <c r="AC140" s="190"/>
      <c r="AD140" s="191"/>
      <c r="AE140" s="286"/>
      <c r="AF140" s="287"/>
      <c r="AG140" s="438"/>
      <c r="AH140" s="439"/>
      <c r="AI140" s="440"/>
      <c r="AJ140" s="289"/>
      <c r="AK140" s="615">
        <f>SUM(AK23,AK29,AK34,AK40,AK44,AK51,AK57,AK63,AK70,AK75,AK79,AK83,AK87,AK93,AK98,AK102,AK108,AK114,AK121,AK125,AK130,AK136)</f>
        <v>10439.5</v>
      </c>
      <c r="AL140" s="140">
        <f>SUM(AL23,AL29,AL34,AL40,AL44,AL51,AL57,AL63,AL70,AL75,AL79,AL83,AL87,AL93,AL98,AL102,AL108,AL114,AL121,AL125,AL130,AL136)</f>
        <v>69374.75</v>
      </c>
      <c r="AM140" s="665">
        <f>SUM(AM18,AM23,AM29,AM34,AM40,AM44,AM51,AM57,AM63,AM70,AM75,AM79,AM83,AM87,AM93,AM98,AM102,AM108,AM114,AM121,AM125,AM130,AM136)</f>
        <v>170.30720186290239</v>
      </c>
      <c r="AN140" s="145">
        <f>SUM(AN18,AN23,AN29,AN34,AN40,AN44,AN51,AN57,AN63,AN70,AN75,AN79,AN83,AN87,AN93,AN98,AN102,AN108,AN114,AN121,AN125,AN130,AN136)</f>
        <v>1131.7610567975848</v>
      </c>
      <c r="AO140" s="452" t="s">
        <v>8</v>
      </c>
      <c r="AP140" s="145">
        <f>SUM(T134,AF131)</f>
        <v>295</v>
      </c>
      <c r="AQ140" s="145">
        <f>SUM(V134,AH131)</f>
        <v>9.6405228758169947</v>
      </c>
      <c r="AR140" s="145"/>
    </row>
    <row r="141" spans="1:46" ht="13.5" thickBot="1" x14ac:dyDescent="0.25">
      <c r="A141" s="207" t="s">
        <v>10</v>
      </c>
      <c r="B141" s="875" t="s">
        <v>106</v>
      </c>
      <c r="C141" s="208"/>
      <c r="D141" s="208"/>
      <c r="E141" s="303"/>
      <c r="F141" s="209">
        <f>SUM(F15:F140)</f>
        <v>0</v>
      </c>
      <c r="G141" s="209"/>
      <c r="H141" s="213">
        <f>SUM(H19:H140)</f>
        <v>15496.669999999998</v>
      </c>
      <c r="I141" s="759" t="s">
        <v>59</v>
      </c>
      <c r="J141" s="1032">
        <f>SUM(J15:J140)</f>
        <v>410.84182411838339</v>
      </c>
      <c r="K141" s="1034">
        <f>SUM(K15:K140)</f>
        <v>326.44450957768913</v>
      </c>
      <c r="L141" s="211"/>
      <c r="M141" s="212"/>
      <c r="N141" s="213">
        <f>SUM(N19:N131)</f>
        <v>23727.957999999999</v>
      </c>
      <c r="O141" s="759" t="s">
        <v>59</v>
      </c>
      <c r="P141" s="1032">
        <f>SUM(P15:P140)</f>
        <v>426.59827285946437</v>
      </c>
      <c r="Q141" s="1034">
        <f>SUM(Q15:Q140)</f>
        <v>371.99185346985342</v>
      </c>
      <c r="R141" s="210"/>
      <c r="S141" s="214"/>
      <c r="T141" s="213">
        <f>SUM(T19:T131)</f>
        <v>48719.519999999997</v>
      </c>
      <c r="U141" s="553" t="s">
        <v>59</v>
      </c>
      <c r="V141" s="1032">
        <f>SUM(V15:V140)</f>
        <v>808.55779059462839</v>
      </c>
      <c r="W141" s="1034">
        <f>SUM(W15:W140)</f>
        <v>534.80785769742374</v>
      </c>
      <c r="X141" s="247">
        <f>SUM(X15:X140)</f>
        <v>0</v>
      </c>
      <c r="Y141" s="215"/>
      <c r="Z141" s="213">
        <f>SUM(Z24:Z126)</f>
        <v>16157</v>
      </c>
      <c r="AA141" s="553" t="s">
        <v>59</v>
      </c>
      <c r="AB141" s="1032">
        <f>SUM(AB15:AB140)</f>
        <v>314.56479277313565</v>
      </c>
      <c r="AC141" s="1034">
        <f>SUM(AC15:AC140)</f>
        <v>256.58642598591132</v>
      </c>
      <c r="AD141" s="210"/>
      <c r="AE141" s="216"/>
      <c r="AF141" s="213">
        <f>SUM(AF19:AF130)</f>
        <v>8337.5</v>
      </c>
      <c r="AG141" s="760" t="s">
        <v>59</v>
      </c>
      <c r="AH141" s="1032">
        <f>SUM(AH15:AH140)</f>
        <v>142.95102790668562</v>
      </c>
      <c r="AI141" s="1034">
        <f>SUM(AI15:AI140)</f>
        <v>103.03132648817689</v>
      </c>
      <c r="AJ141" s="210"/>
      <c r="AK141" s="866"/>
      <c r="AL141" s="877"/>
      <c r="AM141" s="877">
        <f>SUM(AI141,AC141,W141,Q141,K141)</f>
        <v>1592.8619732190546</v>
      </c>
      <c r="AN141" s="877"/>
      <c r="AO141" s="877"/>
      <c r="AP141" s="867"/>
      <c r="AQ141" s="87"/>
      <c r="AR141" s="149" t="s">
        <v>36</v>
      </c>
      <c r="AS141" s="150"/>
      <c r="AT141" s="151">
        <f>SUM(AN17:AN140)</f>
        <v>3448.4021135951693</v>
      </c>
    </row>
    <row r="142" spans="1:46" ht="13.5" thickBot="1" x14ac:dyDescent="0.25">
      <c r="A142" s="217" t="s">
        <v>9</v>
      </c>
      <c r="B142" s="876"/>
      <c r="C142" s="218"/>
      <c r="D142" s="218"/>
      <c r="E142" s="304"/>
      <c r="F142" s="219"/>
      <c r="G142" s="219"/>
      <c r="H142" s="550"/>
      <c r="I142" s="552"/>
      <c r="J142" s="1033" t="s">
        <v>2</v>
      </c>
      <c r="K142" s="1035" t="s">
        <v>2</v>
      </c>
      <c r="L142" s="222"/>
      <c r="M142" s="220"/>
      <c r="N142" s="551"/>
      <c r="O142" s="554"/>
      <c r="P142" s="1033" t="s">
        <v>2</v>
      </c>
      <c r="Q142" s="1036" t="s">
        <v>2</v>
      </c>
      <c r="R142" s="223"/>
      <c r="S142" s="224"/>
      <c r="T142" s="551"/>
      <c r="U142" s="552"/>
      <c r="V142" s="1033" t="s">
        <v>2</v>
      </c>
      <c r="W142" s="1037" t="s">
        <v>2</v>
      </c>
      <c r="X142" s="247">
        <f>SUM(X16:X141)</f>
        <v>0</v>
      </c>
      <c r="Y142" s="220"/>
      <c r="Z142" s="551"/>
      <c r="AA142" s="552"/>
      <c r="AB142" s="1033" t="s">
        <v>2</v>
      </c>
      <c r="AC142" s="1037" t="s">
        <v>2</v>
      </c>
      <c r="AD142" s="225"/>
      <c r="AE142" s="224"/>
      <c r="AF142" s="551"/>
      <c r="AG142" s="552"/>
      <c r="AH142" s="1033" t="s">
        <v>2</v>
      </c>
      <c r="AI142" s="1037" t="s">
        <v>2</v>
      </c>
      <c r="AJ142" s="571"/>
      <c r="AK142" s="878"/>
      <c r="AL142" s="879"/>
      <c r="AM142" s="1045" t="s">
        <v>42</v>
      </c>
      <c r="AN142" s="1045"/>
      <c r="AO142" s="1044"/>
      <c r="AP142" s="870"/>
      <c r="AR142" s="149" t="s">
        <v>35</v>
      </c>
      <c r="AS142" s="150"/>
      <c r="AT142" s="151">
        <f>SUM(AN18:AN141)</f>
        <v>3448.4021135951693</v>
      </c>
    </row>
    <row r="143" spans="1:46" ht="15.75" customHeight="1" thickTop="1" x14ac:dyDescent="0.2">
      <c r="A143" s="81"/>
      <c r="B143" s="82" t="s">
        <v>11</v>
      </c>
      <c r="C143" s="82" t="s">
        <v>67</v>
      </c>
      <c r="D143" s="82"/>
      <c r="E143" s="82"/>
      <c r="F143" s="80"/>
      <c r="G143" s="80"/>
      <c r="H143" s="539"/>
      <c r="I143" s="540"/>
      <c r="J143" s="543"/>
      <c r="K143" s="543">
        <f>K141/16</f>
        <v>20.402781848605571</v>
      </c>
      <c r="L143" s="80"/>
      <c r="M143" s="228"/>
      <c r="N143" s="541"/>
      <c r="O143" s="544"/>
      <c r="P143" s="545"/>
      <c r="Q143" s="80"/>
      <c r="R143" s="80"/>
      <c r="S143" s="83"/>
      <c r="T143" s="83"/>
      <c r="U143" s="546"/>
      <c r="V143" s="547"/>
      <c r="W143" s="83"/>
      <c r="X143" s="83"/>
      <c r="Y143" s="83"/>
      <c r="Z143" s="555"/>
      <c r="AA143" s="546"/>
      <c r="AB143" s="547"/>
      <c r="AC143" s="83"/>
      <c r="AD143" s="83"/>
      <c r="AE143" s="80"/>
      <c r="AF143" s="556"/>
      <c r="AG143" s="572"/>
      <c r="AH143" s="545"/>
      <c r="AI143" s="80"/>
      <c r="AJ143" s="570"/>
      <c r="AK143" s="1038"/>
      <c r="AL143" s="1039"/>
      <c r="AM143" s="921">
        <f>SUM(AM141,AL9)</f>
        <v>4116.4919732190547</v>
      </c>
      <c r="AN143" s="921"/>
      <c r="AO143" s="1039"/>
      <c r="AP143" s="1040"/>
    </row>
    <row r="144" spans="1:46" ht="13.5" customHeight="1" thickBot="1" x14ac:dyDescent="0.25">
      <c r="H144" s="549"/>
      <c r="I144" s="290"/>
      <c r="J144" s="538"/>
      <c r="K144" s="542" t="s">
        <v>366</v>
      </c>
      <c r="N144" s="537"/>
      <c r="O144" s="548"/>
      <c r="P144" s="538"/>
      <c r="T144" s="290"/>
      <c r="U144" s="290"/>
      <c r="V144" s="538"/>
      <c r="Z144" s="537"/>
      <c r="AA144" s="290"/>
      <c r="AB144" s="538"/>
      <c r="AE144" s="7"/>
      <c r="AF144" s="558"/>
      <c r="AG144" s="557"/>
      <c r="AH144" s="538"/>
      <c r="AJ144" s="570"/>
      <c r="AK144" s="1041"/>
      <c r="AL144" s="1042"/>
      <c r="AM144" s="922"/>
      <c r="AN144" s="922"/>
      <c r="AO144" s="1042"/>
      <c r="AP144" s="1043"/>
    </row>
    <row r="145" spans="1:44" ht="13.5" customHeight="1" thickTop="1" x14ac:dyDescent="0.2">
      <c r="H145" s="549"/>
      <c r="I145" s="290"/>
      <c r="J145" s="538"/>
      <c r="K145" s="542"/>
      <c r="N145" s="537"/>
      <c r="O145" s="548"/>
      <c r="P145" s="538"/>
      <c r="T145" s="290"/>
      <c r="U145" s="290"/>
      <c r="V145" s="538"/>
      <c r="Z145" s="537"/>
      <c r="AA145" s="290"/>
      <c r="AB145" s="538"/>
      <c r="AE145" s="7"/>
      <c r="AF145" s="558"/>
      <c r="AG145" s="557"/>
      <c r="AH145" s="538"/>
      <c r="AJ145" s="569"/>
      <c r="AK145" s="923"/>
      <c r="AL145" s="923"/>
      <c r="AM145" s="923"/>
      <c r="AN145" s="924"/>
      <c r="AO145" s="924"/>
      <c r="AP145" s="924"/>
    </row>
    <row r="146" spans="1:44" x14ac:dyDescent="0.2">
      <c r="A146" s="891" t="s">
        <v>14</v>
      </c>
      <c r="B146" s="891"/>
      <c r="C146" s="31"/>
      <c r="D146" s="891" t="s">
        <v>15</v>
      </c>
      <c r="E146" s="891"/>
      <c r="F146" s="891"/>
      <c r="G146" s="891"/>
      <c r="H146" s="891"/>
      <c r="I146" s="891"/>
      <c r="J146" s="891"/>
      <c r="K146" s="891"/>
      <c r="L146" s="891"/>
      <c r="M146" s="891"/>
      <c r="N146" s="891"/>
      <c r="O146" s="891"/>
      <c r="P146" s="891"/>
      <c r="Q146" s="891"/>
      <c r="R146" s="891"/>
      <c r="S146" s="891"/>
      <c r="W146" s="5"/>
      <c r="X146" s="63" t="s">
        <v>12</v>
      </c>
      <c r="Y146" s="63"/>
      <c r="Z146" s="63"/>
      <c r="AA146" s="925" t="s">
        <v>390</v>
      </c>
      <c r="AB146" s="925"/>
      <c r="AC146" s="925"/>
      <c r="AD146" s="925"/>
      <c r="AE146" s="925"/>
      <c r="AF146" s="30"/>
      <c r="AG146" s="30"/>
      <c r="AJ146" s="927"/>
      <c r="AK146" s="927"/>
      <c r="AL146" s="926"/>
      <c r="AM146" s="926"/>
      <c r="AN146" s="78"/>
    </row>
    <row r="147" spans="1:44" x14ac:dyDescent="0.2">
      <c r="A147" s="24" t="s">
        <v>2</v>
      </c>
      <c r="B147" s="10" t="s">
        <v>13</v>
      </c>
      <c r="C147" s="31"/>
      <c r="D147" s="918"/>
      <c r="E147" s="918"/>
      <c r="F147" s="918"/>
      <c r="G147" s="434"/>
      <c r="H147" s="301"/>
      <c r="I147" s="10"/>
      <c r="J147" s="64"/>
      <c r="K147" s="19"/>
      <c r="L147" s="917"/>
      <c r="M147" s="917"/>
      <c r="N147" s="88"/>
      <c r="O147" s="920"/>
      <c r="P147" s="920"/>
      <c r="Q147" s="249"/>
      <c r="R147" s="24"/>
      <c r="S147" s="917"/>
      <c r="T147" s="917"/>
      <c r="X147" s="63"/>
      <c r="Y147" s="453" t="s">
        <v>226</v>
      </c>
      <c r="Z147" s="63"/>
      <c r="AA147" s="860" t="s">
        <v>217</v>
      </c>
      <c r="AB147" s="861"/>
      <c r="AC147" s="861"/>
      <c r="AD147" s="861"/>
      <c r="AE147" s="861"/>
      <c r="AF147" s="30"/>
      <c r="AG147" s="30"/>
      <c r="AI147" s="298"/>
      <c r="AJ147" s="298"/>
      <c r="AK147" s="798"/>
      <c r="AL147" s="798"/>
      <c r="AM147" s="798"/>
      <c r="AN147" s="633"/>
      <c r="AO147" s="300"/>
      <c r="AP147" s="299"/>
      <c r="AR147" s="5"/>
    </row>
    <row r="148" spans="1:44" x14ac:dyDescent="0.2">
      <c r="A148" s="24" t="s">
        <v>30</v>
      </c>
      <c r="B148" s="10" t="s">
        <v>31</v>
      </c>
      <c r="C148" s="31"/>
      <c r="D148" s="918"/>
      <c r="E148" s="918"/>
      <c r="F148" s="918"/>
      <c r="G148" s="434"/>
      <c r="H148" s="747">
        <v>1</v>
      </c>
      <c r="I148" s="748" t="s">
        <v>30</v>
      </c>
      <c r="J148" s="749" t="s">
        <v>16</v>
      </c>
      <c r="K148" s="750">
        <v>0.91</v>
      </c>
      <c r="L148" s="919" t="s">
        <v>2</v>
      </c>
      <c r="M148" s="919"/>
      <c r="N148" s="251" t="s">
        <v>38</v>
      </c>
      <c r="O148" s="249"/>
      <c r="P148" s="250"/>
      <c r="Q148" s="250"/>
      <c r="R148" s="24"/>
      <c r="T148" s="252"/>
      <c r="X148" s="862" t="s">
        <v>222</v>
      </c>
      <c r="Y148" s="862"/>
      <c r="Z148" s="291"/>
      <c r="AA148" s="861"/>
      <c r="AB148" s="861"/>
      <c r="AC148" s="861"/>
      <c r="AD148" s="861"/>
      <c r="AE148" s="861"/>
      <c r="AF148" s="30"/>
      <c r="AG148" s="30"/>
      <c r="AH148" s="32"/>
      <c r="AI148" s="32"/>
      <c r="AJ148" s="33"/>
      <c r="AK148" s="390"/>
      <c r="AL148" s="634"/>
      <c r="AM148" s="58"/>
      <c r="AN148" s="390"/>
      <c r="AO148" s="18"/>
      <c r="AP148" s="634"/>
    </row>
    <row r="149" spans="1:44" x14ac:dyDescent="0.2">
      <c r="A149" s="24" t="s">
        <v>59</v>
      </c>
      <c r="B149" s="243" t="s">
        <v>62</v>
      </c>
      <c r="C149" s="10"/>
      <c r="D149" s="918"/>
      <c r="E149" s="918"/>
      <c r="F149" s="918"/>
      <c r="G149" s="434"/>
      <c r="H149" s="747">
        <v>1</v>
      </c>
      <c r="I149" s="748" t="s">
        <v>59</v>
      </c>
      <c r="J149" s="751" t="s">
        <v>16</v>
      </c>
      <c r="K149" s="253">
        <f>1/Geldtausch!K11</f>
        <v>1.6313731678998265E-2</v>
      </c>
      <c r="L149" s="919" t="s">
        <v>2</v>
      </c>
      <c r="M149" s="919"/>
      <c r="N149" s="251" t="s">
        <v>38</v>
      </c>
      <c r="O149" s="249"/>
      <c r="P149" s="250"/>
      <c r="Q149" s="250"/>
      <c r="R149" s="24"/>
      <c r="T149" s="252"/>
      <c r="U149" s="34"/>
      <c r="X149" s="859" t="s">
        <v>223</v>
      </c>
      <c r="Y149" s="859"/>
      <c r="Z149" s="292"/>
      <c r="AA149" s="861"/>
      <c r="AB149" s="861"/>
      <c r="AC149" s="861"/>
      <c r="AD149" s="861"/>
      <c r="AE149" s="861"/>
      <c r="AF149" s="30"/>
      <c r="AG149" s="30"/>
      <c r="AH149" s="35"/>
      <c r="AI149" s="35"/>
      <c r="AJ149" s="35"/>
      <c r="AK149" s="561"/>
      <c r="AL149" s="290"/>
      <c r="AM149" s="290"/>
      <c r="AN149" s="290"/>
      <c r="AO149" s="516"/>
      <c r="AP149" s="414"/>
      <c r="AQ149" s="290"/>
    </row>
    <row r="150" spans="1:44" x14ac:dyDescent="0.2">
      <c r="A150" s="62" t="s">
        <v>107</v>
      </c>
      <c r="B150" s="242" t="s">
        <v>108</v>
      </c>
      <c r="C150" s="36"/>
      <c r="D150" s="917"/>
      <c r="E150" s="917"/>
      <c r="F150" s="917"/>
      <c r="G150" s="433"/>
      <c r="H150" s="752">
        <v>1</v>
      </c>
      <c r="I150" s="753" t="s">
        <v>107</v>
      </c>
      <c r="J150" s="754" t="s">
        <v>16</v>
      </c>
      <c r="K150" s="755">
        <f>1/Geldtausch!K17</f>
        <v>3.2679738562091505E-2</v>
      </c>
      <c r="L150" s="919" t="s">
        <v>2</v>
      </c>
      <c r="M150" s="919"/>
      <c r="N150" s="88"/>
      <c r="O150" s="227"/>
      <c r="P150" s="153"/>
      <c r="Q150" s="153"/>
      <c r="R150" s="24"/>
      <c r="S150" s="24"/>
      <c r="U150" s="3"/>
      <c r="V150" s="3"/>
      <c r="W150" s="3"/>
      <c r="X150" s="950" t="s">
        <v>224</v>
      </c>
      <c r="Y150" s="950"/>
      <c r="Z150" s="234"/>
      <c r="AA150" s="861"/>
      <c r="AB150" s="861"/>
      <c r="AC150" s="861"/>
      <c r="AD150" s="861"/>
      <c r="AE150" s="861"/>
      <c r="AF150" s="47"/>
      <c r="AG150" s="47"/>
      <c r="AH150" s="35"/>
      <c r="AI150" s="35"/>
      <c r="AJ150" s="35"/>
      <c r="AL150" s="415"/>
      <c r="AM150" s="391"/>
      <c r="AN150" s="413"/>
      <c r="AO150" s="634"/>
      <c r="AP150" s="300"/>
    </row>
    <row r="151" spans="1:44" x14ac:dyDescent="0.2">
      <c r="A151" s="24"/>
      <c r="B151" s="79"/>
      <c r="C151" s="36"/>
      <c r="D151" s="77"/>
      <c r="E151" s="77"/>
      <c r="F151" s="77"/>
      <c r="G151" s="433"/>
      <c r="H151" s="77"/>
      <c r="I151" s="37"/>
      <c r="J151" s="65"/>
      <c r="K151" s="153"/>
      <c r="L151" s="917"/>
      <c r="M151" s="775"/>
      <c r="N151" s="88"/>
      <c r="O151" s="227"/>
      <c r="P151" s="153"/>
      <c r="Q151" s="153"/>
      <c r="R151" s="24"/>
      <c r="S151" s="24"/>
      <c r="U151" s="3"/>
      <c r="V151" s="3"/>
      <c r="W151" s="3"/>
      <c r="X151" s="949" t="s">
        <v>225</v>
      </c>
      <c r="Y151" s="949"/>
      <c r="Z151" s="234"/>
      <c r="AA151" s="234"/>
      <c r="AB151" s="234"/>
      <c r="AC151" s="234"/>
      <c r="AD151" s="234"/>
      <c r="AE151" s="2"/>
      <c r="AF151" s="47"/>
      <c r="AG151" s="47"/>
      <c r="AH151" s="35"/>
      <c r="AI151" s="35"/>
      <c r="AJ151" s="35"/>
      <c r="AK151" s="680"/>
      <c r="AL151" s="392"/>
      <c r="AM151" s="416"/>
      <c r="AN151" s="392"/>
      <c r="AO151" s="293"/>
      <c r="AP151" s="293"/>
      <c r="AQ151" s="7"/>
    </row>
    <row r="152" spans="1:44" x14ac:dyDescent="0.2">
      <c r="A152" s="24"/>
      <c r="B152" s="79"/>
      <c r="C152" s="36"/>
      <c r="D152" s="77"/>
      <c r="E152" s="77"/>
      <c r="F152" s="77"/>
      <c r="G152" s="433"/>
      <c r="H152" s="77"/>
      <c r="I152" s="37"/>
      <c r="J152" s="65"/>
      <c r="K152" s="153"/>
      <c r="L152" s="917"/>
      <c r="M152" s="775"/>
      <c r="N152" s="88"/>
      <c r="O152" s="227"/>
      <c r="P152" s="153"/>
      <c r="Q152" s="153"/>
      <c r="R152" s="24"/>
      <c r="S152" s="24"/>
      <c r="U152" s="3"/>
      <c r="V152" s="3"/>
      <c r="W152" s="3"/>
      <c r="X152" s="235"/>
      <c r="Y152" s="234"/>
      <c r="Z152" s="234"/>
      <c r="AA152" s="234"/>
      <c r="AB152" s="234"/>
      <c r="AC152" s="234"/>
      <c r="AD152" s="234"/>
      <c r="AE152" s="2"/>
      <c r="AF152" s="47"/>
      <c r="AG152" s="47"/>
      <c r="AH152" s="35"/>
      <c r="AI152" s="35"/>
      <c r="AJ152" s="35"/>
      <c r="AK152" s="392"/>
      <c r="AL152" s="392"/>
      <c r="AM152" s="392"/>
      <c r="AN152" s="684"/>
      <c r="AO152" s="392"/>
      <c r="AP152" s="293"/>
      <c r="AQ152" s="7"/>
    </row>
    <row r="153" spans="1:44" x14ac:dyDescent="0.2">
      <c r="A153" s="24"/>
      <c r="B153" s="79"/>
      <c r="C153" s="36"/>
      <c r="D153" s="77"/>
      <c r="E153" s="77"/>
      <c r="F153" s="77"/>
      <c r="G153" s="433"/>
      <c r="H153" s="77"/>
      <c r="I153" s="37"/>
      <c r="J153" s="65"/>
      <c r="K153" s="153"/>
      <c r="L153" s="37"/>
      <c r="M153" s="66"/>
      <c r="N153" s="88"/>
      <c r="O153" s="227"/>
      <c r="P153" s="68"/>
      <c r="Q153" s="68"/>
      <c r="R153" s="24"/>
      <c r="S153" s="24"/>
      <c r="U153" s="3"/>
      <c r="V153" s="3"/>
      <c r="W153" s="3"/>
      <c r="X153" s="235"/>
      <c r="Y153" s="234"/>
      <c r="Z153" s="234"/>
      <c r="AA153" s="234"/>
      <c r="AB153" s="234"/>
      <c r="AC153" s="234"/>
      <c r="AD153" s="234"/>
      <c r="AE153" s="2"/>
      <c r="AF153" s="47"/>
      <c r="AG153" s="47"/>
      <c r="AH153" s="35"/>
      <c r="AI153" s="35"/>
      <c r="AJ153" s="35"/>
      <c r="AK153" s="562"/>
      <c r="AL153" s="416"/>
      <c r="AM153" s="416"/>
      <c r="AN153" s="419"/>
      <c r="AO153" s="559"/>
      <c r="AP153" s="391"/>
      <c r="AQ153" s="7"/>
    </row>
    <row r="154" spans="1:44" x14ac:dyDescent="0.2">
      <c r="B154" s="37"/>
      <c r="C154" s="37"/>
      <c r="D154" s="891"/>
      <c r="E154" s="891"/>
      <c r="F154" s="891"/>
      <c r="G154" s="432"/>
      <c r="H154" s="302"/>
      <c r="L154" s="891" t="s">
        <v>388</v>
      </c>
      <c r="M154" s="891"/>
      <c r="N154" s="69"/>
      <c r="O154" s="67"/>
      <c r="P154" s="68"/>
      <c r="Q154" s="68"/>
      <c r="R154" s="39"/>
      <c r="S154" s="40"/>
      <c r="T154" s="41"/>
      <c r="U154" s="41"/>
      <c r="V154" s="238"/>
      <c r="W154" s="239"/>
      <c r="X154" s="237"/>
      <c r="Y154" s="237"/>
      <c r="Z154" s="237"/>
      <c r="AA154" s="237"/>
      <c r="AB154" s="237"/>
      <c r="AC154" s="237"/>
      <c r="AD154" s="237"/>
      <c r="AE154" s="3"/>
      <c r="AF154" s="10"/>
      <c r="AG154" s="10"/>
      <c r="AH154" s="48"/>
      <c r="AI154" s="48"/>
      <c r="AJ154" s="48"/>
      <c r="AK154" s="560"/>
      <c r="AL154" s="392"/>
      <c r="AM154" s="682"/>
      <c r="AN154" s="681"/>
      <c r="AO154" s="414"/>
      <c r="AP154" s="232"/>
      <c r="AQ154" s="557"/>
    </row>
    <row r="155" spans="1:44" x14ac:dyDescent="0.2">
      <c r="B155" s="42"/>
      <c r="C155" s="43"/>
      <c r="D155" s="928"/>
      <c r="E155" s="928"/>
      <c r="F155" s="928"/>
      <c r="G155" s="435"/>
      <c r="H155" s="153"/>
      <c r="I155" s="84"/>
      <c r="J155" s="229"/>
      <c r="K155" s="37"/>
      <c r="L155" s="59" t="s">
        <v>59</v>
      </c>
      <c r="M155" s="739" t="s">
        <v>56</v>
      </c>
      <c r="N155" s="396">
        <f>AL140</f>
        <v>69374.75</v>
      </c>
      <c r="T155" s="147"/>
      <c r="U155" s="41"/>
      <c r="V155" s="238"/>
      <c r="W155" s="238"/>
      <c r="X155" s="44"/>
      <c r="Y155" s="44"/>
      <c r="Z155" s="44"/>
      <c r="AA155" s="44"/>
      <c r="AB155" s="44"/>
      <c r="AC155" s="44"/>
      <c r="AD155" s="44"/>
      <c r="AE155" s="3"/>
      <c r="AF155" s="10"/>
      <c r="AG155" s="10"/>
      <c r="AH155" s="48"/>
      <c r="AI155" s="48"/>
      <c r="AJ155" s="48"/>
      <c r="AK155" s="181"/>
      <c r="AL155" s="417"/>
      <c r="AM155" s="744"/>
      <c r="AN155" s="683"/>
      <c r="AO155" s="181"/>
      <c r="AP155" s="7"/>
      <c r="AQ155" s="7"/>
    </row>
    <row r="156" spans="1:44" x14ac:dyDescent="0.2">
      <c r="B156" s="45"/>
      <c r="C156" s="46"/>
      <c r="D156" s="928"/>
      <c r="E156" s="928"/>
      <c r="F156" s="928"/>
      <c r="G156" s="435"/>
      <c r="H156" s="153"/>
      <c r="I156" s="75"/>
      <c r="J156" s="236"/>
      <c r="K156" s="37"/>
      <c r="L156" s="75"/>
      <c r="M156" s="393" t="s">
        <v>55</v>
      </c>
      <c r="N156" s="740">
        <v>1051</v>
      </c>
      <c r="O156" s="85"/>
      <c r="P156" s="394"/>
      <c r="Q156" s="395" t="s">
        <v>368</v>
      </c>
      <c r="R156" s="76"/>
      <c r="S156" s="738">
        <f>S157*K149</f>
        <v>128.29526435656211</v>
      </c>
      <c r="U156" s="3"/>
      <c r="V156" s="238"/>
      <c r="W156" s="238"/>
      <c r="X156" s="20"/>
      <c r="Y156" s="44"/>
      <c r="Z156" s="44"/>
      <c r="AA156" s="44"/>
      <c r="AB156" s="44"/>
      <c r="AC156" s="44"/>
      <c r="AD156" s="20"/>
      <c r="AE156" s="3"/>
      <c r="AF156" s="10"/>
      <c r="AG156" s="10"/>
      <c r="AH156" s="48"/>
      <c r="AI156" s="48"/>
      <c r="AJ156" s="48"/>
      <c r="AK156" s="744"/>
      <c r="AL156" s="744"/>
      <c r="AM156" s="744"/>
      <c r="AN156" s="744"/>
      <c r="AO156" s="7"/>
      <c r="AP156" s="7"/>
      <c r="AQ156" s="7"/>
    </row>
    <row r="157" spans="1:44" x14ac:dyDescent="0.2">
      <c r="A157" s="48"/>
      <c r="B157" s="51"/>
      <c r="C157" s="51"/>
      <c r="D157" s="51"/>
      <c r="E157" s="51"/>
      <c r="F157" s="52"/>
      <c r="G157" s="52"/>
      <c r="H157" s="52"/>
      <c r="I157" s="52"/>
      <c r="J157" s="53"/>
      <c r="K157" s="52"/>
      <c r="L157" s="75"/>
      <c r="M157" s="395" t="s">
        <v>25</v>
      </c>
      <c r="N157" s="396">
        <f>SUM(N155:N156)</f>
        <v>70425.75</v>
      </c>
      <c r="O157" s="85" t="s">
        <v>26</v>
      </c>
      <c r="P157" s="84">
        <f>Geldtausch!D11</f>
        <v>78290</v>
      </c>
      <c r="Q157" s="395" t="s">
        <v>367</v>
      </c>
      <c r="R157" s="236">
        <f>P157-N155</f>
        <v>8915.25</v>
      </c>
      <c r="S157" s="741">
        <f>P157-N157</f>
        <v>7864.25</v>
      </c>
      <c r="T157" s="55"/>
      <c r="U157" s="55"/>
      <c r="V157" s="238"/>
      <c r="W157" s="238"/>
      <c r="X157" s="20"/>
      <c r="Y157" s="20"/>
      <c r="Z157" s="20"/>
      <c r="AA157" s="20"/>
      <c r="AB157" s="20"/>
      <c r="AC157" s="20"/>
      <c r="AD157" s="20"/>
      <c r="AE157" s="3"/>
      <c r="AF157" s="10"/>
      <c r="AG157" s="10"/>
      <c r="AH157" s="10"/>
      <c r="AI157" s="47"/>
      <c r="AJ157" s="240"/>
      <c r="AK157" s="392"/>
      <c r="AL157" s="392"/>
      <c r="AM157" s="392"/>
      <c r="AN157" s="392"/>
      <c r="AO157" s="392"/>
      <c r="AP157" s="7"/>
      <c r="AQ157" s="7"/>
    </row>
    <row r="158" spans="1:44" x14ac:dyDescent="0.2">
      <c r="A158" s="48"/>
      <c r="B158" s="51"/>
      <c r="C158" s="52"/>
      <c r="D158" s="52"/>
      <c r="E158" s="52"/>
      <c r="F158" s="52"/>
      <c r="G158" s="52"/>
      <c r="H158" s="52"/>
      <c r="I158" s="52"/>
      <c r="J158" s="53"/>
      <c r="K158" s="52"/>
      <c r="L158" s="37"/>
      <c r="M158" s="85"/>
      <c r="N158" s="296"/>
      <c r="O158" s="54"/>
      <c r="P158" s="38"/>
      <c r="Q158" s="38"/>
      <c r="R158" s="56"/>
      <c r="S158" s="40"/>
      <c r="T158" s="41"/>
      <c r="U158" s="41"/>
      <c r="V158" s="238"/>
      <c r="W158" s="238"/>
      <c r="X158" s="20"/>
      <c r="Y158" s="20"/>
      <c r="Z158" s="20"/>
      <c r="AA158" s="20"/>
      <c r="AB158" s="20"/>
      <c r="AC158" s="20"/>
      <c r="AD158" s="20"/>
      <c r="AE158" s="3"/>
      <c r="AF158" s="10"/>
      <c r="AG158" s="10"/>
      <c r="AH158" s="10"/>
      <c r="AI158" s="47"/>
      <c r="AJ158" s="146"/>
      <c r="AK158" s="421"/>
      <c r="AL158" s="416"/>
      <c r="AM158" s="562"/>
      <c r="AN158" s="419"/>
      <c r="AO158" s="418"/>
      <c r="AP158" s="7"/>
      <c r="AQ158" s="7"/>
    </row>
    <row r="159" spans="1:44" x14ac:dyDescent="0.2">
      <c r="A159" s="48"/>
      <c r="B159" s="51"/>
      <c r="C159" s="52"/>
      <c r="D159" s="52"/>
      <c r="E159" s="52"/>
      <c r="F159" s="57"/>
      <c r="G159" s="57"/>
      <c r="H159" s="57"/>
      <c r="I159" s="57"/>
      <c r="J159" s="58"/>
      <c r="K159" s="52"/>
      <c r="L159" s="59" t="s">
        <v>107</v>
      </c>
      <c r="M159" s="395" t="s">
        <v>56</v>
      </c>
      <c r="N159" s="296">
        <f>AP140</f>
        <v>295</v>
      </c>
      <c r="P159" s="563"/>
      <c r="Q159" s="59"/>
      <c r="R159" s="40"/>
      <c r="S159" s="564"/>
      <c r="T159" s="41"/>
      <c r="U159" s="41"/>
      <c r="V159" s="242"/>
      <c r="W159" s="242"/>
      <c r="X159" s="20"/>
      <c r="Y159" s="20"/>
      <c r="Z159" s="20"/>
      <c r="AA159" s="20"/>
      <c r="AB159" s="20"/>
      <c r="AC159" s="20"/>
      <c r="AD159" s="20"/>
      <c r="AE159" s="3"/>
      <c r="AF159" s="10"/>
      <c r="AG159" s="10"/>
      <c r="AH159" s="10"/>
      <c r="AI159" s="47"/>
      <c r="AJ159" s="240"/>
      <c r="AK159" s="420"/>
      <c r="AL159" s="416"/>
      <c r="AM159" s="181"/>
      <c r="AN159" s="422"/>
      <c r="AO159" s="424"/>
      <c r="AP159" s="7"/>
      <c r="AQ159" s="7"/>
    </row>
    <row r="160" spans="1:44" x14ac:dyDescent="0.2">
      <c r="A160" s="48"/>
      <c r="B160" s="51"/>
      <c r="C160" s="52"/>
      <c r="D160" s="52"/>
      <c r="E160" s="52"/>
      <c r="F160" s="52"/>
      <c r="G160" s="52"/>
      <c r="H160" s="52"/>
      <c r="I160" s="52"/>
      <c r="J160" s="58"/>
      <c r="K160" s="52"/>
      <c r="L160" s="52"/>
      <c r="M160" s="395" t="s">
        <v>55</v>
      </c>
      <c r="N160" s="296">
        <v>11</v>
      </c>
      <c r="O160" s="54"/>
      <c r="P160" s="59"/>
      <c r="Q160" s="59" t="s">
        <v>368</v>
      </c>
      <c r="R160" s="40"/>
      <c r="S160" s="933">
        <f>S161*K150</f>
        <v>0</v>
      </c>
      <c r="T160" s="933"/>
      <c r="U160" s="60"/>
      <c r="V160" s="242"/>
      <c r="W160" s="242"/>
      <c r="X160" s="20"/>
      <c r="Y160" s="20"/>
      <c r="Z160" s="20"/>
      <c r="AA160" s="20"/>
      <c r="AB160" s="20"/>
      <c r="AC160" s="20"/>
      <c r="AD160" s="20"/>
      <c r="AE160" s="3"/>
      <c r="AF160" s="10"/>
      <c r="AG160" s="10"/>
      <c r="AH160" s="10"/>
      <c r="AI160" s="47"/>
      <c r="AJ160" s="240"/>
      <c r="AK160" s="181"/>
      <c r="AL160" s="392"/>
      <c r="AM160" s="420"/>
      <c r="AN160" s="423"/>
      <c r="AO160" s="7"/>
      <c r="AP160" s="7"/>
      <c r="AQ160" s="7"/>
    </row>
    <row r="161" spans="1:43" x14ac:dyDescent="0.2">
      <c r="A161" s="48"/>
      <c r="B161" s="51"/>
      <c r="C161" s="52"/>
      <c r="D161" s="52"/>
      <c r="E161" s="52"/>
      <c r="F161" s="52"/>
      <c r="G161" s="52"/>
      <c r="H161" s="52"/>
      <c r="I161" s="52"/>
      <c r="J161" s="58"/>
      <c r="K161" s="52"/>
      <c r="L161" s="52"/>
      <c r="M161" s="395" t="s">
        <v>56</v>
      </c>
      <c r="N161" s="742">
        <f>SUM(N159:N160)</f>
        <v>306</v>
      </c>
      <c r="O161" s="395" t="s">
        <v>26</v>
      </c>
      <c r="P161" s="393">
        <f>Geldtausch!D17</f>
        <v>306</v>
      </c>
      <c r="Q161" s="59" t="s">
        <v>369</v>
      </c>
      <c r="R161" s="40"/>
      <c r="S161" s="741">
        <f>P161-N161</f>
        <v>0</v>
      </c>
      <c r="T161" s="41"/>
      <c r="U161" s="41"/>
      <c r="V161" s="242"/>
      <c r="W161" s="242"/>
      <c r="X161" s="20"/>
      <c r="Y161" s="20"/>
      <c r="Z161" s="20"/>
      <c r="AA161" s="20"/>
      <c r="AB161" s="20"/>
      <c r="AC161" s="20"/>
      <c r="AD161" s="20"/>
      <c r="AE161" s="3"/>
      <c r="AF161" s="10"/>
      <c r="AG161" s="10"/>
      <c r="AH161" s="10"/>
      <c r="AI161" s="47"/>
      <c r="AJ161" s="240"/>
      <c r="AK161" s="240"/>
      <c r="AL161" s="768"/>
      <c r="AM161" s="769"/>
      <c r="AN161" s="241"/>
      <c r="AO161" s="231"/>
      <c r="AP161" s="7"/>
      <c r="AQ161" s="7"/>
    </row>
    <row r="162" spans="1:43" x14ac:dyDescent="0.2">
      <c r="A162" s="47"/>
      <c r="B162" s="61"/>
      <c r="C162" s="35"/>
      <c r="D162" s="35"/>
      <c r="E162" s="35"/>
      <c r="F162" s="35"/>
      <c r="G162" s="35"/>
      <c r="H162" s="35"/>
      <c r="I162" s="35"/>
      <c r="J162" s="61"/>
      <c r="K162" s="35"/>
      <c r="L162" s="35"/>
      <c r="M162" s="49"/>
      <c r="N162" s="50"/>
      <c r="O162" s="50"/>
      <c r="S162" s="62"/>
      <c r="T162" s="62"/>
      <c r="U162" s="243"/>
      <c r="V162" s="3"/>
      <c r="W162" s="3"/>
      <c r="X162" s="233"/>
      <c r="Y162" s="233"/>
      <c r="Z162" s="233"/>
      <c r="AA162" s="233"/>
      <c r="AB162" s="233"/>
      <c r="AC162" s="233"/>
      <c r="AD162" s="233"/>
      <c r="AE162" s="3"/>
      <c r="AF162" s="10"/>
      <c r="AG162" s="10"/>
      <c r="AH162" s="10"/>
      <c r="AI162" s="47"/>
      <c r="AJ162" s="240"/>
      <c r="AK162" s="240"/>
      <c r="AL162" s="710"/>
      <c r="AM162" s="711"/>
      <c r="AN162" s="710"/>
      <c r="AO162" s="681"/>
      <c r="AP162" s="712"/>
      <c r="AQ162" s="7"/>
    </row>
    <row r="163" spans="1:43" x14ac:dyDescent="0.2">
      <c r="N163" s="29"/>
      <c r="O163" s="29"/>
      <c r="AF163" s="24"/>
      <c r="AG163" s="24"/>
      <c r="AH163" s="24"/>
      <c r="AI163" s="24"/>
      <c r="AJ163" s="24"/>
    </row>
    <row r="164" spans="1:43" x14ac:dyDescent="0.2">
      <c r="N164" s="29"/>
      <c r="O164" s="29"/>
      <c r="AF164" s="24"/>
      <c r="AG164" s="24"/>
      <c r="AH164" s="24"/>
      <c r="AI164" s="24"/>
      <c r="AJ164" s="24"/>
    </row>
    <row r="165" spans="1:43" x14ac:dyDescent="0.2">
      <c r="N165" s="29"/>
      <c r="O165" s="29"/>
      <c r="AF165" s="24"/>
      <c r="AG165" s="24"/>
      <c r="AH165" s="24"/>
      <c r="AI165" s="24"/>
      <c r="AJ165" s="24"/>
    </row>
    <row r="166" spans="1:43" x14ac:dyDescent="0.2">
      <c r="N166" s="29"/>
      <c r="O166" s="29"/>
      <c r="AF166" s="24"/>
      <c r="AG166" s="24"/>
      <c r="AH166" s="24"/>
      <c r="AI166" s="24"/>
      <c r="AJ166" s="24"/>
    </row>
    <row r="167" spans="1:43" x14ac:dyDescent="0.2">
      <c r="N167" s="29"/>
      <c r="O167" s="29"/>
      <c r="AF167" s="24"/>
      <c r="AG167" s="24"/>
      <c r="AH167" s="24"/>
      <c r="AI167" s="24"/>
      <c r="AJ167" s="24"/>
    </row>
    <row r="168" spans="1:43" x14ac:dyDescent="0.2">
      <c r="N168" s="29"/>
      <c r="O168" s="29"/>
      <c r="AF168" s="24"/>
      <c r="AG168" s="24"/>
      <c r="AH168" s="24"/>
      <c r="AI168" s="24"/>
      <c r="AJ168" s="24"/>
    </row>
    <row r="169" spans="1:43" x14ac:dyDescent="0.2">
      <c r="N169" s="29"/>
      <c r="O169" s="29"/>
      <c r="AF169" s="24"/>
      <c r="AG169" s="24"/>
      <c r="AH169" s="24"/>
      <c r="AI169" s="24"/>
      <c r="AJ169" s="24"/>
    </row>
    <row r="170" spans="1:43" x14ac:dyDescent="0.2">
      <c r="N170" s="29"/>
      <c r="O170" s="29"/>
      <c r="AF170" s="24"/>
      <c r="AG170" s="24"/>
      <c r="AH170" s="24"/>
      <c r="AI170" s="24"/>
      <c r="AJ170" s="24"/>
    </row>
    <row r="171" spans="1:43" x14ac:dyDescent="0.2">
      <c r="N171" s="29"/>
      <c r="O171" s="29"/>
      <c r="AF171" s="24"/>
      <c r="AG171" s="24"/>
      <c r="AH171" s="24"/>
      <c r="AI171" s="24"/>
      <c r="AJ171" s="24"/>
    </row>
    <row r="172" spans="1:43" x14ac:dyDescent="0.2">
      <c r="N172" s="29"/>
      <c r="O172" s="29"/>
      <c r="AF172" s="24"/>
      <c r="AG172" s="24"/>
      <c r="AH172" s="24"/>
      <c r="AI172" s="24"/>
      <c r="AJ172" s="24"/>
    </row>
    <row r="173" spans="1:43" x14ac:dyDescent="0.2">
      <c r="N173" s="29"/>
      <c r="O173" s="29"/>
      <c r="AF173" s="24"/>
      <c r="AG173" s="24"/>
      <c r="AH173" s="24"/>
      <c r="AI173" s="24"/>
      <c r="AJ173" s="24"/>
    </row>
    <row r="174" spans="1:43" x14ac:dyDescent="0.2">
      <c r="N174" s="29"/>
      <c r="O174" s="29"/>
      <c r="AF174" s="24"/>
      <c r="AG174" s="24"/>
      <c r="AH174" s="24"/>
      <c r="AI174" s="24"/>
      <c r="AJ174" s="24"/>
    </row>
    <row r="175" spans="1:43" x14ac:dyDescent="0.2">
      <c r="N175" s="29"/>
      <c r="O175" s="29"/>
      <c r="AF175" s="24"/>
      <c r="AG175" s="24"/>
      <c r="AH175" s="24"/>
      <c r="AI175" s="24"/>
      <c r="AJ175" s="24"/>
    </row>
    <row r="176" spans="1:43" x14ac:dyDescent="0.2">
      <c r="N176" s="29"/>
      <c r="O176" s="29"/>
      <c r="AF176" s="24"/>
      <c r="AG176" s="24"/>
      <c r="AH176" s="24"/>
      <c r="AI176" s="24"/>
      <c r="AJ176" s="24"/>
    </row>
    <row r="177" spans="14:36" x14ac:dyDescent="0.2">
      <c r="N177" s="29"/>
      <c r="O177" s="29"/>
      <c r="AF177" s="24"/>
      <c r="AG177" s="24"/>
      <c r="AH177" s="24"/>
      <c r="AI177" s="24"/>
      <c r="AJ177" s="24"/>
    </row>
    <row r="178" spans="14:36" x14ac:dyDescent="0.2">
      <c r="N178" s="29"/>
      <c r="O178" s="29"/>
      <c r="AF178" s="24"/>
      <c r="AG178" s="24"/>
      <c r="AH178" s="24"/>
      <c r="AI178" s="24"/>
      <c r="AJ178" s="24"/>
    </row>
    <row r="179" spans="14:36" x14ac:dyDescent="0.2">
      <c r="N179" s="29"/>
      <c r="O179" s="29"/>
      <c r="AF179" s="24"/>
      <c r="AG179" s="24"/>
      <c r="AH179" s="24"/>
      <c r="AI179" s="24"/>
      <c r="AJ179" s="24"/>
    </row>
    <row r="180" spans="14:36" x14ac:dyDescent="0.2">
      <c r="N180" s="29"/>
      <c r="O180" s="29"/>
      <c r="AF180" s="24"/>
      <c r="AG180" s="24"/>
      <c r="AH180" s="24"/>
      <c r="AI180" s="24"/>
      <c r="AJ180" s="24"/>
    </row>
    <row r="181" spans="14:36" x14ac:dyDescent="0.2">
      <c r="N181" s="29"/>
      <c r="O181" s="29"/>
      <c r="AF181" s="24"/>
      <c r="AG181" s="24"/>
      <c r="AH181" s="24"/>
      <c r="AI181" s="24"/>
      <c r="AJ181" s="24"/>
    </row>
    <row r="182" spans="14:36" x14ac:dyDescent="0.2">
      <c r="N182" s="29"/>
      <c r="O182" s="29"/>
      <c r="AF182" s="24"/>
      <c r="AG182" s="24"/>
      <c r="AH182" s="24"/>
      <c r="AI182" s="24"/>
      <c r="AJ182" s="24"/>
    </row>
    <row r="183" spans="14:36" x14ac:dyDescent="0.2">
      <c r="N183" s="29"/>
      <c r="O183" s="29"/>
      <c r="AF183" s="24"/>
      <c r="AG183" s="24"/>
      <c r="AH183" s="24"/>
      <c r="AI183" s="24"/>
      <c r="AJ183" s="24"/>
    </row>
    <row r="184" spans="14:36" x14ac:dyDescent="0.2">
      <c r="N184" s="29"/>
      <c r="O184" s="29"/>
      <c r="AF184" s="24"/>
      <c r="AG184" s="24"/>
      <c r="AH184" s="24"/>
      <c r="AI184" s="24"/>
      <c r="AJ184" s="24"/>
    </row>
    <row r="185" spans="14:36" x14ac:dyDescent="0.2">
      <c r="N185" s="29"/>
      <c r="O185" s="29"/>
      <c r="AF185" s="24"/>
      <c r="AG185" s="24"/>
      <c r="AH185" s="24"/>
      <c r="AI185" s="24"/>
      <c r="AJ185" s="24"/>
    </row>
    <row r="186" spans="14:36" x14ac:dyDescent="0.2">
      <c r="N186" s="29"/>
      <c r="O186" s="29"/>
      <c r="AF186" s="24"/>
      <c r="AG186" s="24"/>
      <c r="AH186" s="24"/>
      <c r="AI186" s="24"/>
      <c r="AJ186" s="24"/>
    </row>
    <row r="187" spans="14:36" x14ac:dyDescent="0.2">
      <c r="N187" s="29"/>
      <c r="O187" s="29"/>
      <c r="AF187" s="24"/>
      <c r="AG187" s="24"/>
      <c r="AH187" s="24"/>
      <c r="AI187" s="24"/>
      <c r="AJ187" s="24"/>
    </row>
    <row r="188" spans="14:36" x14ac:dyDescent="0.2">
      <c r="N188" s="29"/>
      <c r="O188" s="29"/>
      <c r="AF188" s="24"/>
      <c r="AG188" s="24"/>
      <c r="AH188" s="24"/>
      <c r="AI188" s="24"/>
      <c r="AJ188" s="24"/>
    </row>
    <row r="189" spans="14:36" x14ac:dyDescent="0.2">
      <c r="N189" s="29"/>
      <c r="O189" s="29"/>
      <c r="AF189" s="24"/>
      <c r="AG189" s="24"/>
      <c r="AH189" s="24"/>
      <c r="AI189" s="24"/>
      <c r="AJ189" s="24"/>
    </row>
    <row r="190" spans="14:36" x14ac:dyDescent="0.2">
      <c r="N190" s="29"/>
      <c r="O190" s="29"/>
      <c r="AF190" s="24"/>
      <c r="AG190" s="24"/>
      <c r="AH190" s="24"/>
      <c r="AI190" s="24"/>
      <c r="AJ190" s="24"/>
    </row>
    <row r="191" spans="14:36" x14ac:dyDescent="0.2">
      <c r="N191" s="29"/>
      <c r="O191" s="29"/>
      <c r="AF191" s="24"/>
      <c r="AG191" s="24"/>
      <c r="AH191" s="24"/>
      <c r="AI191" s="24"/>
      <c r="AJ191" s="24"/>
    </row>
    <row r="192" spans="14:36" x14ac:dyDescent="0.2">
      <c r="N192" s="29"/>
      <c r="O192" s="29"/>
      <c r="AF192" s="24"/>
      <c r="AG192" s="24"/>
      <c r="AH192" s="24"/>
      <c r="AI192" s="24"/>
      <c r="AJ192" s="24"/>
    </row>
    <row r="193" spans="14:36" x14ac:dyDescent="0.2">
      <c r="N193" s="29"/>
      <c r="O193" s="29"/>
      <c r="AF193" s="24"/>
      <c r="AG193" s="24"/>
      <c r="AH193" s="24"/>
      <c r="AI193" s="24"/>
      <c r="AJ193" s="24"/>
    </row>
    <row r="194" spans="14:36" x14ac:dyDescent="0.2">
      <c r="N194" s="29"/>
      <c r="O194" s="29"/>
      <c r="AF194" s="24"/>
      <c r="AG194" s="24"/>
      <c r="AH194" s="24"/>
      <c r="AI194" s="24"/>
      <c r="AJ194" s="24"/>
    </row>
    <row r="195" spans="14:36" x14ac:dyDescent="0.2">
      <c r="N195" s="29"/>
      <c r="O195" s="29"/>
      <c r="AF195" s="24"/>
      <c r="AG195" s="24"/>
      <c r="AH195" s="24"/>
      <c r="AI195" s="24"/>
      <c r="AJ195" s="24"/>
    </row>
    <row r="196" spans="14:36" x14ac:dyDescent="0.2">
      <c r="N196" s="29"/>
      <c r="O196" s="29"/>
      <c r="AF196" s="24"/>
      <c r="AG196" s="24"/>
      <c r="AH196" s="24"/>
      <c r="AI196" s="24"/>
      <c r="AJ196" s="24"/>
    </row>
    <row r="197" spans="14:36" x14ac:dyDescent="0.2">
      <c r="N197" s="29"/>
      <c r="O197" s="29"/>
      <c r="AF197" s="24"/>
      <c r="AG197" s="24"/>
      <c r="AH197" s="24"/>
      <c r="AI197" s="24"/>
      <c r="AJ197" s="24"/>
    </row>
    <row r="198" spans="14:36" x14ac:dyDescent="0.2">
      <c r="N198" s="29"/>
      <c r="O198" s="29"/>
      <c r="AF198" s="24"/>
      <c r="AG198" s="24"/>
      <c r="AH198" s="24"/>
      <c r="AI198" s="24"/>
      <c r="AJ198" s="24"/>
    </row>
    <row r="199" spans="14:36" x14ac:dyDescent="0.2">
      <c r="N199" s="29"/>
      <c r="O199" s="29"/>
      <c r="AF199" s="24"/>
      <c r="AG199" s="24"/>
      <c r="AH199" s="24"/>
      <c r="AI199" s="24"/>
      <c r="AJ199" s="24"/>
    </row>
    <row r="200" spans="14:36" x14ac:dyDescent="0.2">
      <c r="N200" s="29"/>
      <c r="O200" s="29"/>
      <c r="AF200" s="24"/>
      <c r="AG200" s="24"/>
      <c r="AH200" s="24"/>
      <c r="AI200" s="24"/>
      <c r="AJ200" s="24"/>
    </row>
    <row r="201" spans="14:36" x14ac:dyDescent="0.2">
      <c r="N201" s="29"/>
      <c r="O201" s="29"/>
      <c r="AF201" s="24"/>
      <c r="AG201" s="24"/>
      <c r="AH201" s="24"/>
      <c r="AI201" s="24"/>
      <c r="AJ201" s="24"/>
    </row>
    <row r="202" spans="14:36" x14ac:dyDescent="0.2">
      <c r="N202" s="29"/>
      <c r="O202" s="29"/>
      <c r="AF202" s="24"/>
      <c r="AG202" s="24"/>
      <c r="AH202" s="24"/>
      <c r="AI202" s="24"/>
      <c r="AJ202" s="24"/>
    </row>
    <row r="203" spans="14:36" x14ac:dyDescent="0.2">
      <c r="N203" s="29"/>
      <c r="O203" s="29"/>
      <c r="AF203" s="24"/>
      <c r="AG203" s="24"/>
      <c r="AH203" s="24"/>
      <c r="AI203" s="24"/>
      <c r="AJ203" s="24"/>
    </row>
    <row r="204" spans="14:36" x14ac:dyDescent="0.2">
      <c r="N204" s="29"/>
      <c r="O204" s="29"/>
      <c r="AF204" s="24"/>
      <c r="AG204" s="24"/>
      <c r="AH204" s="24"/>
      <c r="AI204" s="24"/>
      <c r="AJ204" s="24"/>
    </row>
    <row r="205" spans="14:36" x14ac:dyDescent="0.2">
      <c r="N205" s="29"/>
      <c r="O205" s="29"/>
      <c r="AF205" s="24"/>
      <c r="AG205" s="24"/>
      <c r="AH205" s="24"/>
      <c r="AI205" s="24"/>
      <c r="AJ205" s="24"/>
    </row>
    <row r="206" spans="14:36" x14ac:dyDescent="0.2">
      <c r="N206" s="29"/>
      <c r="O206" s="29"/>
      <c r="AF206" s="24"/>
      <c r="AG206" s="24"/>
      <c r="AH206" s="24"/>
      <c r="AI206" s="24"/>
      <c r="AJ206" s="24"/>
    </row>
    <row r="207" spans="14:36" x14ac:dyDescent="0.2">
      <c r="N207" s="29"/>
      <c r="O207" s="29"/>
      <c r="AF207" s="24"/>
      <c r="AG207" s="24"/>
      <c r="AH207" s="24"/>
      <c r="AI207" s="24"/>
      <c r="AJ207" s="24"/>
    </row>
    <row r="208" spans="14:36" x14ac:dyDescent="0.2">
      <c r="N208" s="29"/>
      <c r="O208" s="29"/>
      <c r="AF208" s="24"/>
      <c r="AG208" s="24"/>
      <c r="AH208" s="24"/>
      <c r="AI208" s="24"/>
      <c r="AJ208" s="24"/>
    </row>
    <row r="209" spans="14:36" x14ac:dyDescent="0.2">
      <c r="N209" s="29"/>
      <c r="O209" s="29"/>
      <c r="AF209" s="24"/>
      <c r="AG209" s="24"/>
      <c r="AH209" s="24"/>
      <c r="AI209" s="24"/>
      <c r="AJ209" s="24"/>
    </row>
    <row r="210" spans="14:36" x14ac:dyDescent="0.2">
      <c r="N210" s="29"/>
      <c r="O210" s="29"/>
      <c r="AF210" s="24"/>
      <c r="AG210" s="24"/>
      <c r="AH210" s="24"/>
      <c r="AI210" s="24"/>
      <c r="AJ210" s="24"/>
    </row>
    <row r="211" spans="14:36" x14ac:dyDescent="0.2">
      <c r="N211" s="29"/>
      <c r="O211" s="29"/>
      <c r="AF211" s="24"/>
      <c r="AG211" s="24"/>
      <c r="AH211" s="24"/>
      <c r="AI211" s="24"/>
      <c r="AJ211" s="24"/>
    </row>
    <row r="212" spans="14:36" x14ac:dyDescent="0.2">
      <c r="N212" s="29"/>
      <c r="O212" s="29"/>
      <c r="AF212" s="24"/>
      <c r="AG212" s="24"/>
      <c r="AH212" s="24"/>
      <c r="AI212" s="24"/>
      <c r="AJ212" s="24"/>
    </row>
    <row r="213" spans="14:36" x14ac:dyDescent="0.2">
      <c r="N213" s="29"/>
      <c r="O213" s="29"/>
      <c r="AF213" s="24"/>
      <c r="AG213" s="24"/>
      <c r="AH213" s="24"/>
      <c r="AI213" s="24"/>
      <c r="AJ213" s="24"/>
    </row>
    <row r="214" spans="14:36" x14ac:dyDescent="0.2">
      <c r="N214" s="29"/>
      <c r="O214" s="29"/>
      <c r="AF214" s="24"/>
      <c r="AG214" s="24"/>
      <c r="AH214" s="24"/>
      <c r="AI214" s="24"/>
      <c r="AJ214" s="24"/>
    </row>
    <row r="215" spans="14:36" x14ac:dyDescent="0.2">
      <c r="N215" s="29"/>
      <c r="O215" s="29"/>
      <c r="AF215" s="24"/>
      <c r="AG215" s="24"/>
      <c r="AH215" s="24"/>
      <c r="AI215" s="24"/>
      <c r="AJ215" s="24"/>
    </row>
    <row r="216" spans="14:36" x14ac:dyDescent="0.2">
      <c r="N216" s="29"/>
      <c r="O216" s="29"/>
      <c r="AF216" s="24"/>
      <c r="AG216" s="24"/>
      <c r="AH216" s="24"/>
      <c r="AI216" s="24"/>
      <c r="AJ216" s="24"/>
    </row>
    <row r="217" spans="14:36" x14ac:dyDescent="0.2">
      <c r="N217" s="29"/>
      <c r="O217" s="29"/>
      <c r="AF217" s="24"/>
      <c r="AG217" s="24"/>
      <c r="AH217" s="24"/>
      <c r="AI217" s="24"/>
      <c r="AJ217" s="24"/>
    </row>
    <row r="218" spans="14:36" x14ac:dyDescent="0.2">
      <c r="N218" s="29"/>
      <c r="O218" s="29"/>
      <c r="AF218" s="24"/>
      <c r="AG218" s="24"/>
      <c r="AH218" s="24"/>
      <c r="AI218" s="24"/>
      <c r="AJ218" s="24"/>
    </row>
    <row r="219" spans="14:36" x14ac:dyDescent="0.2">
      <c r="N219" s="29"/>
      <c r="O219" s="29"/>
      <c r="AF219" s="24"/>
      <c r="AG219" s="24"/>
      <c r="AH219" s="24"/>
      <c r="AI219" s="24"/>
      <c r="AJ219" s="24"/>
    </row>
    <row r="220" spans="14:36" x14ac:dyDescent="0.2">
      <c r="N220" s="29"/>
      <c r="O220" s="29"/>
      <c r="AF220" s="24"/>
      <c r="AG220" s="24"/>
      <c r="AH220" s="24"/>
      <c r="AI220" s="24"/>
      <c r="AJ220" s="24"/>
    </row>
    <row r="221" spans="14:36" x14ac:dyDescent="0.2">
      <c r="N221" s="29"/>
      <c r="O221" s="29"/>
      <c r="AF221" s="24"/>
      <c r="AG221" s="24"/>
      <c r="AH221" s="24"/>
      <c r="AI221" s="24"/>
      <c r="AJ221" s="24"/>
    </row>
    <row r="222" spans="14:36" x14ac:dyDescent="0.2">
      <c r="N222" s="29"/>
      <c r="O222" s="29"/>
      <c r="AF222" s="24"/>
      <c r="AG222" s="24"/>
      <c r="AH222" s="24"/>
      <c r="AI222" s="24"/>
      <c r="AJ222" s="24"/>
    </row>
    <row r="223" spans="14:36" x14ac:dyDescent="0.2">
      <c r="N223" s="29"/>
      <c r="O223" s="29"/>
      <c r="AF223" s="24"/>
      <c r="AG223" s="24"/>
      <c r="AH223" s="24"/>
      <c r="AI223" s="24"/>
      <c r="AJ223" s="24"/>
    </row>
    <row r="224" spans="14:36" x14ac:dyDescent="0.2">
      <c r="N224" s="29"/>
      <c r="O224" s="29"/>
      <c r="AF224" s="24"/>
      <c r="AG224" s="24"/>
      <c r="AH224" s="24"/>
      <c r="AI224" s="24"/>
      <c r="AJ224" s="24"/>
    </row>
    <row r="225" spans="14:36" x14ac:dyDescent="0.2">
      <c r="N225" s="29"/>
      <c r="O225" s="29"/>
      <c r="AF225" s="24"/>
      <c r="AG225" s="24"/>
      <c r="AH225" s="24"/>
      <c r="AI225" s="24"/>
      <c r="AJ225" s="24"/>
    </row>
    <row r="226" spans="14:36" x14ac:dyDescent="0.2">
      <c r="N226" s="29"/>
      <c r="O226" s="29"/>
      <c r="AF226" s="24"/>
      <c r="AG226" s="24"/>
      <c r="AH226" s="24"/>
      <c r="AI226" s="24"/>
      <c r="AJ226" s="24"/>
    </row>
    <row r="227" spans="14:36" x14ac:dyDescent="0.2">
      <c r="N227" s="29"/>
      <c r="O227" s="29"/>
      <c r="AF227" s="24"/>
      <c r="AG227" s="24"/>
      <c r="AH227" s="24"/>
      <c r="AI227" s="24"/>
      <c r="AJ227" s="24"/>
    </row>
    <row r="228" spans="14:36" x14ac:dyDescent="0.2">
      <c r="N228" s="29"/>
      <c r="O228" s="29"/>
      <c r="AF228" s="24"/>
      <c r="AG228" s="24"/>
      <c r="AH228" s="24"/>
      <c r="AI228" s="24"/>
      <c r="AJ228" s="24"/>
    </row>
    <row r="229" spans="14:36" x14ac:dyDescent="0.2">
      <c r="N229" s="29"/>
      <c r="O229" s="29"/>
      <c r="AF229" s="24"/>
      <c r="AG229" s="24"/>
      <c r="AH229" s="24"/>
      <c r="AI229" s="24"/>
      <c r="AJ229" s="24"/>
    </row>
    <row r="230" spans="14:36" x14ac:dyDescent="0.2">
      <c r="N230" s="29"/>
      <c r="O230" s="29"/>
      <c r="AF230" s="24"/>
      <c r="AG230" s="24"/>
      <c r="AH230" s="24"/>
      <c r="AI230" s="24"/>
      <c r="AJ230" s="24"/>
    </row>
    <row r="231" spans="14:36" x14ac:dyDescent="0.2">
      <c r="N231" s="29"/>
      <c r="O231" s="29"/>
      <c r="AF231" s="24"/>
      <c r="AG231" s="24"/>
      <c r="AH231" s="24"/>
      <c r="AI231" s="24"/>
      <c r="AJ231" s="24"/>
    </row>
    <row r="232" spans="14:36" x14ac:dyDescent="0.2">
      <c r="N232" s="29"/>
      <c r="O232" s="29"/>
      <c r="AF232" s="24"/>
      <c r="AG232" s="24"/>
      <c r="AH232" s="24"/>
      <c r="AI232" s="24"/>
      <c r="AJ232" s="24"/>
    </row>
    <row r="233" spans="14:36" x14ac:dyDescent="0.2">
      <c r="N233" s="29"/>
      <c r="O233" s="29"/>
      <c r="AF233" s="24"/>
      <c r="AG233" s="24"/>
      <c r="AH233" s="24"/>
      <c r="AI233" s="24"/>
      <c r="AJ233" s="24"/>
    </row>
    <row r="234" spans="14:36" x14ac:dyDescent="0.2">
      <c r="N234" s="29"/>
      <c r="O234" s="29"/>
      <c r="AF234" s="24"/>
      <c r="AG234" s="24"/>
      <c r="AH234" s="24"/>
      <c r="AI234" s="24"/>
      <c r="AJ234" s="24"/>
    </row>
    <row r="235" spans="14:36" x14ac:dyDescent="0.2">
      <c r="N235" s="29"/>
      <c r="O235" s="29"/>
      <c r="AF235" s="24"/>
      <c r="AG235" s="24"/>
      <c r="AH235" s="24"/>
      <c r="AI235" s="24"/>
      <c r="AJ235" s="24"/>
    </row>
    <row r="236" spans="14:36" x14ac:dyDescent="0.2">
      <c r="N236" s="29"/>
      <c r="O236" s="29"/>
      <c r="AF236" s="24"/>
      <c r="AG236" s="24"/>
      <c r="AH236" s="24"/>
      <c r="AI236" s="24"/>
      <c r="AJ236" s="24"/>
    </row>
    <row r="237" spans="14:36" x14ac:dyDescent="0.2">
      <c r="N237" s="29"/>
      <c r="O237" s="29"/>
      <c r="AF237" s="24"/>
      <c r="AG237" s="24"/>
      <c r="AH237" s="24"/>
      <c r="AI237" s="24"/>
      <c r="AJ237" s="24"/>
    </row>
    <row r="238" spans="14:36" x14ac:dyDescent="0.2">
      <c r="N238" s="29"/>
      <c r="O238" s="29"/>
      <c r="AF238" s="24"/>
      <c r="AG238" s="24"/>
      <c r="AH238" s="24"/>
      <c r="AI238" s="24"/>
      <c r="AJ238" s="24"/>
    </row>
    <row r="239" spans="14:36" x14ac:dyDescent="0.2">
      <c r="N239" s="29"/>
      <c r="O239" s="29"/>
      <c r="AF239" s="24"/>
      <c r="AG239" s="24"/>
      <c r="AH239" s="24"/>
      <c r="AI239" s="24"/>
      <c r="AJ239" s="24"/>
    </row>
    <row r="240" spans="14:36" x14ac:dyDescent="0.2">
      <c r="N240" s="29"/>
      <c r="O240" s="29"/>
      <c r="AF240" s="24"/>
      <c r="AG240" s="24"/>
      <c r="AH240" s="24"/>
      <c r="AI240" s="24"/>
      <c r="AJ240" s="24"/>
    </row>
    <row r="241" spans="14:36" x14ac:dyDescent="0.2">
      <c r="N241" s="29"/>
      <c r="O241" s="29"/>
      <c r="AF241" s="24"/>
      <c r="AG241" s="24"/>
      <c r="AH241" s="24"/>
      <c r="AI241" s="24"/>
      <c r="AJ241" s="24"/>
    </row>
    <row r="242" spans="14:36" x14ac:dyDescent="0.2">
      <c r="N242" s="29"/>
      <c r="O242" s="29"/>
      <c r="AF242" s="24"/>
      <c r="AG242" s="24"/>
      <c r="AH242" s="24"/>
      <c r="AI242" s="24"/>
      <c r="AJ242" s="24"/>
    </row>
    <row r="243" spans="14:36" x14ac:dyDescent="0.2">
      <c r="N243" s="29"/>
      <c r="O243" s="29"/>
      <c r="AF243" s="24"/>
      <c r="AG243" s="24"/>
      <c r="AH243" s="24"/>
      <c r="AI243" s="24"/>
      <c r="AJ243" s="24"/>
    </row>
    <row r="244" spans="14:36" x14ac:dyDescent="0.2">
      <c r="N244" s="29"/>
      <c r="O244" s="29"/>
      <c r="AF244" s="24"/>
      <c r="AG244" s="24"/>
      <c r="AH244" s="24"/>
      <c r="AI244" s="24"/>
      <c r="AJ244" s="24"/>
    </row>
    <row r="245" spans="14:36" x14ac:dyDescent="0.2">
      <c r="N245" s="29"/>
      <c r="O245" s="29"/>
      <c r="AF245" s="24"/>
      <c r="AG245" s="24"/>
      <c r="AH245" s="24"/>
      <c r="AI245" s="24"/>
      <c r="AJ245" s="24"/>
    </row>
    <row r="246" spans="14:36" x14ac:dyDescent="0.2">
      <c r="N246" s="29"/>
      <c r="O246" s="29"/>
      <c r="AF246" s="24"/>
      <c r="AG246" s="24"/>
      <c r="AH246" s="24"/>
      <c r="AI246" s="24"/>
      <c r="AJ246" s="24"/>
    </row>
    <row r="247" spans="14:36" x14ac:dyDescent="0.2">
      <c r="N247" s="29"/>
      <c r="O247" s="29"/>
      <c r="AF247" s="24"/>
      <c r="AG247" s="24"/>
      <c r="AH247" s="24"/>
      <c r="AI247" s="24"/>
      <c r="AJ247" s="24"/>
    </row>
    <row r="248" spans="14:36" x14ac:dyDescent="0.2">
      <c r="N248" s="29"/>
      <c r="O248" s="29"/>
      <c r="AF248" s="24"/>
      <c r="AG248" s="24"/>
      <c r="AH248" s="24"/>
      <c r="AI248" s="24"/>
      <c r="AJ248" s="24"/>
    </row>
    <row r="249" spans="14:36" x14ac:dyDescent="0.2">
      <c r="N249" s="29"/>
      <c r="O249" s="29"/>
      <c r="AF249" s="24"/>
      <c r="AG249" s="24"/>
      <c r="AH249" s="24"/>
      <c r="AI249" s="24"/>
      <c r="AJ249" s="24"/>
    </row>
    <row r="250" spans="14:36" x14ac:dyDescent="0.2">
      <c r="N250" s="29"/>
      <c r="O250" s="29"/>
      <c r="AF250" s="24"/>
      <c r="AG250" s="24"/>
      <c r="AH250" s="24"/>
      <c r="AI250" s="24"/>
      <c r="AJ250" s="24"/>
    </row>
    <row r="251" spans="14:36" x14ac:dyDescent="0.2">
      <c r="N251" s="29"/>
      <c r="O251" s="29"/>
      <c r="AF251" s="24"/>
      <c r="AG251" s="24"/>
      <c r="AH251" s="24"/>
      <c r="AI251" s="24"/>
      <c r="AJ251" s="24"/>
    </row>
    <row r="252" spans="14:36" x14ac:dyDescent="0.2">
      <c r="N252" s="29"/>
      <c r="O252" s="29"/>
      <c r="AF252" s="24"/>
      <c r="AG252" s="24"/>
      <c r="AH252" s="24"/>
      <c r="AI252" s="24"/>
      <c r="AJ252" s="24"/>
    </row>
    <row r="253" spans="14:36" x14ac:dyDescent="0.2">
      <c r="N253" s="29"/>
      <c r="O253" s="29"/>
      <c r="AF253" s="24"/>
      <c r="AG253" s="24"/>
      <c r="AH253" s="24"/>
      <c r="AI253" s="24"/>
      <c r="AJ253" s="24"/>
    </row>
    <row r="254" spans="14:36" x14ac:dyDescent="0.2">
      <c r="N254" s="29"/>
      <c r="O254" s="29"/>
      <c r="AF254" s="24"/>
      <c r="AG254" s="24"/>
      <c r="AH254" s="24"/>
      <c r="AI254" s="24"/>
      <c r="AJ254" s="24"/>
    </row>
    <row r="255" spans="14:36" x14ac:dyDescent="0.2">
      <c r="N255" s="29"/>
      <c r="O255" s="29"/>
      <c r="AF255" s="24"/>
      <c r="AG255" s="24"/>
      <c r="AH255" s="24"/>
      <c r="AI255" s="24"/>
      <c r="AJ255" s="24"/>
    </row>
    <row r="256" spans="14:36" x14ac:dyDescent="0.2">
      <c r="N256" s="29"/>
      <c r="O256" s="29"/>
      <c r="AF256" s="24"/>
      <c r="AG256" s="24"/>
      <c r="AH256" s="24"/>
      <c r="AI256" s="24"/>
      <c r="AJ256" s="24"/>
    </row>
    <row r="257" spans="14:36" x14ac:dyDescent="0.2">
      <c r="N257" s="29"/>
      <c r="O257" s="29"/>
      <c r="AF257" s="24"/>
      <c r="AG257" s="24"/>
      <c r="AH257" s="24"/>
      <c r="AI257" s="24"/>
      <c r="AJ257" s="24"/>
    </row>
    <row r="258" spans="14:36" x14ac:dyDescent="0.2">
      <c r="N258" s="29"/>
      <c r="O258" s="29"/>
      <c r="AF258" s="24"/>
      <c r="AG258" s="24"/>
      <c r="AH258" s="24"/>
      <c r="AI258" s="24"/>
      <c r="AJ258" s="24"/>
    </row>
    <row r="259" spans="14:36" x14ac:dyDescent="0.2">
      <c r="N259" s="29"/>
      <c r="O259" s="29"/>
      <c r="AF259" s="24"/>
      <c r="AG259" s="24"/>
      <c r="AH259" s="24"/>
      <c r="AI259" s="24"/>
      <c r="AJ259" s="24"/>
    </row>
    <row r="260" spans="14:36" x14ac:dyDescent="0.2">
      <c r="N260" s="29"/>
      <c r="O260" s="29"/>
      <c r="AF260" s="24"/>
      <c r="AG260" s="24"/>
      <c r="AH260" s="24"/>
      <c r="AI260" s="24"/>
      <c r="AJ260" s="24"/>
    </row>
    <row r="261" spans="14:36" x14ac:dyDescent="0.2">
      <c r="N261" s="29"/>
      <c r="O261" s="29"/>
      <c r="AF261" s="24"/>
      <c r="AG261" s="24"/>
      <c r="AH261" s="24"/>
      <c r="AI261" s="24"/>
      <c r="AJ261" s="24"/>
    </row>
    <row r="262" spans="14:36" x14ac:dyDescent="0.2">
      <c r="N262" s="29"/>
      <c r="O262" s="29"/>
      <c r="AF262" s="24"/>
      <c r="AG262" s="24"/>
      <c r="AH262" s="24"/>
      <c r="AI262" s="24"/>
      <c r="AJ262" s="24"/>
    </row>
    <row r="263" spans="14:36" x14ac:dyDescent="0.2">
      <c r="N263" s="29"/>
      <c r="O263" s="29"/>
      <c r="AF263" s="24"/>
      <c r="AG263" s="24"/>
      <c r="AH263" s="24"/>
      <c r="AI263" s="24"/>
      <c r="AJ263" s="24"/>
    </row>
    <row r="264" spans="14:36" x14ac:dyDescent="0.2">
      <c r="N264" s="29"/>
      <c r="O264" s="29"/>
      <c r="AF264" s="24"/>
      <c r="AG264" s="24"/>
      <c r="AH264" s="24"/>
      <c r="AI264" s="24"/>
      <c r="AJ264" s="24"/>
    </row>
    <row r="265" spans="14:36" x14ac:dyDescent="0.2">
      <c r="N265" s="29"/>
      <c r="O265" s="29"/>
      <c r="AF265" s="24"/>
      <c r="AG265" s="24"/>
      <c r="AH265" s="24"/>
      <c r="AI265" s="24"/>
      <c r="AJ265" s="24"/>
    </row>
    <row r="266" spans="14:36" x14ac:dyDescent="0.2">
      <c r="N266" s="29"/>
      <c r="O266" s="29"/>
      <c r="AF266" s="24"/>
      <c r="AG266" s="24"/>
      <c r="AH266" s="24"/>
      <c r="AI266" s="24"/>
      <c r="AJ266" s="24"/>
    </row>
    <row r="267" spans="14:36" x14ac:dyDescent="0.2">
      <c r="N267" s="29"/>
      <c r="O267" s="29"/>
      <c r="AF267" s="24"/>
      <c r="AG267" s="24"/>
      <c r="AH267" s="24"/>
      <c r="AI267" s="24"/>
      <c r="AJ267" s="24"/>
    </row>
    <row r="268" spans="14:36" x14ac:dyDescent="0.2">
      <c r="N268" s="29"/>
      <c r="O268" s="29"/>
      <c r="AF268" s="24"/>
      <c r="AG268" s="24"/>
      <c r="AH268" s="24"/>
      <c r="AI268" s="24"/>
      <c r="AJ268" s="24"/>
    </row>
    <row r="269" spans="14:36" x14ac:dyDescent="0.2">
      <c r="N269" s="29"/>
      <c r="O269" s="29"/>
      <c r="AF269" s="24"/>
      <c r="AG269" s="24"/>
      <c r="AH269" s="24"/>
      <c r="AI269" s="24"/>
      <c r="AJ269" s="24"/>
    </row>
    <row r="270" spans="14:36" x14ac:dyDescent="0.2">
      <c r="N270" s="29"/>
      <c r="O270" s="29"/>
      <c r="AF270" s="24"/>
      <c r="AG270" s="24"/>
      <c r="AH270" s="24"/>
      <c r="AI270" s="24"/>
      <c r="AJ270" s="24"/>
    </row>
    <row r="271" spans="14:36" x14ac:dyDescent="0.2">
      <c r="N271" s="29"/>
      <c r="O271" s="29"/>
      <c r="AF271" s="24"/>
      <c r="AG271" s="24"/>
      <c r="AH271" s="24"/>
      <c r="AI271" s="24"/>
      <c r="AJ271" s="24"/>
    </row>
    <row r="272" spans="14:36" x14ac:dyDescent="0.2">
      <c r="N272" s="29"/>
      <c r="O272" s="29"/>
      <c r="AF272" s="24"/>
      <c r="AG272" s="24"/>
      <c r="AH272" s="24"/>
      <c r="AI272" s="24"/>
      <c r="AJ272" s="24"/>
    </row>
    <row r="273" spans="14:36" x14ac:dyDescent="0.2">
      <c r="N273" s="29"/>
      <c r="O273" s="29"/>
      <c r="AF273" s="24"/>
      <c r="AG273" s="24"/>
      <c r="AH273" s="24"/>
      <c r="AI273" s="24"/>
      <c r="AJ273" s="24"/>
    </row>
    <row r="274" spans="14:36" x14ac:dyDescent="0.2">
      <c r="N274" s="29"/>
      <c r="O274" s="29"/>
      <c r="AF274" s="24"/>
      <c r="AG274" s="24"/>
      <c r="AH274" s="24"/>
      <c r="AI274" s="24"/>
      <c r="AJ274" s="24"/>
    </row>
    <row r="275" spans="14:36" x14ac:dyDescent="0.2">
      <c r="N275" s="29"/>
      <c r="O275" s="29"/>
      <c r="AF275" s="24"/>
      <c r="AG275" s="24"/>
      <c r="AH275" s="24"/>
      <c r="AI275" s="24"/>
      <c r="AJ275" s="24"/>
    </row>
    <row r="276" spans="14:36" x14ac:dyDescent="0.2">
      <c r="N276" s="29"/>
      <c r="O276" s="29"/>
      <c r="AF276" s="24"/>
      <c r="AG276" s="24"/>
      <c r="AH276" s="24"/>
      <c r="AI276" s="24"/>
      <c r="AJ276" s="24"/>
    </row>
    <row r="277" spans="14:36" x14ac:dyDescent="0.2">
      <c r="N277" s="29"/>
      <c r="O277" s="29"/>
      <c r="AF277" s="24"/>
      <c r="AG277" s="24"/>
      <c r="AH277" s="24"/>
      <c r="AI277" s="24"/>
      <c r="AJ277" s="24"/>
    </row>
    <row r="278" spans="14:36" x14ac:dyDescent="0.2">
      <c r="N278" s="29"/>
      <c r="O278" s="29"/>
      <c r="AF278" s="24"/>
      <c r="AG278" s="24"/>
      <c r="AH278" s="24"/>
      <c r="AI278" s="24"/>
      <c r="AJ278" s="24"/>
    </row>
    <row r="279" spans="14:36" x14ac:dyDescent="0.2">
      <c r="N279" s="29"/>
      <c r="O279" s="29"/>
      <c r="AF279" s="24"/>
      <c r="AG279" s="24"/>
      <c r="AH279" s="24"/>
      <c r="AI279" s="24"/>
      <c r="AJ279" s="24"/>
    </row>
    <row r="280" spans="14:36" x14ac:dyDescent="0.2">
      <c r="N280" s="29"/>
      <c r="O280" s="29"/>
      <c r="AF280" s="24"/>
      <c r="AG280" s="24"/>
      <c r="AH280" s="24"/>
      <c r="AI280" s="24"/>
      <c r="AJ280" s="24"/>
    </row>
    <row r="281" spans="14:36" x14ac:dyDescent="0.2">
      <c r="N281" s="29"/>
      <c r="O281" s="29"/>
      <c r="AF281" s="24"/>
      <c r="AG281" s="24"/>
      <c r="AH281" s="24"/>
      <c r="AI281" s="24"/>
      <c r="AJ281" s="24"/>
    </row>
    <row r="282" spans="14:36" x14ac:dyDescent="0.2">
      <c r="N282" s="29"/>
      <c r="O282" s="29"/>
      <c r="AF282" s="24"/>
      <c r="AG282" s="24"/>
      <c r="AH282" s="24"/>
      <c r="AI282" s="24"/>
      <c r="AJ282" s="24"/>
    </row>
    <row r="283" spans="14:36" x14ac:dyDescent="0.2">
      <c r="N283" s="29"/>
      <c r="O283" s="29"/>
      <c r="AF283" s="24"/>
      <c r="AG283" s="24"/>
      <c r="AH283" s="24"/>
      <c r="AI283" s="24"/>
      <c r="AJ283" s="24"/>
    </row>
    <row r="284" spans="14:36" x14ac:dyDescent="0.2">
      <c r="N284" s="29"/>
      <c r="O284" s="29"/>
      <c r="AF284" s="24"/>
      <c r="AG284" s="24"/>
      <c r="AH284" s="24"/>
      <c r="AI284" s="24"/>
      <c r="AJ284" s="24"/>
    </row>
    <row r="285" spans="14:36" x14ac:dyDescent="0.2">
      <c r="N285" s="29"/>
      <c r="O285" s="29"/>
      <c r="AF285" s="24"/>
      <c r="AG285" s="24"/>
      <c r="AH285" s="24"/>
      <c r="AI285" s="24"/>
      <c r="AJ285" s="24"/>
    </row>
    <row r="286" spans="14:36" x14ac:dyDescent="0.2">
      <c r="N286" s="29"/>
      <c r="O286" s="29"/>
      <c r="AF286" s="24"/>
      <c r="AG286" s="24"/>
      <c r="AH286" s="24"/>
      <c r="AI286" s="24"/>
      <c r="AJ286" s="24"/>
    </row>
    <row r="287" spans="14:36" x14ac:dyDescent="0.2">
      <c r="N287" s="29"/>
      <c r="O287" s="29"/>
      <c r="AF287" s="24"/>
      <c r="AG287" s="24"/>
      <c r="AH287" s="24"/>
      <c r="AI287" s="24"/>
      <c r="AJ287" s="24"/>
    </row>
    <row r="288" spans="14:36" x14ac:dyDescent="0.2">
      <c r="N288" s="29"/>
      <c r="O288" s="29"/>
      <c r="AF288" s="24"/>
      <c r="AG288" s="24"/>
      <c r="AH288" s="24"/>
      <c r="AI288" s="24"/>
      <c r="AJ288" s="24"/>
    </row>
    <row r="289" spans="14:36" x14ac:dyDescent="0.2">
      <c r="N289" s="29"/>
      <c r="O289" s="29"/>
      <c r="AF289" s="24"/>
      <c r="AG289" s="24"/>
      <c r="AH289" s="24"/>
      <c r="AI289" s="24"/>
      <c r="AJ289" s="24"/>
    </row>
    <row r="290" spans="14:36" x14ac:dyDescent="0.2">
      <c r="N290" s="29"/>
      <c r="O290" s="29"/>
      <c r="AF290" s="24"/>
      <c r="AG290" s="24"/>
      <c r="AH290" s="24"/>
      <c r="AI290" s="24"/>
      <c r="AJ290" s="24"/>
    </row>
    <row r="291" spans="14:36" x14ac:dyDescent="0.2">
      <c r="N291" s="29"/>
      <c r="O291" s="29"/>
      <c r="AF291" s="24"/>
      <c r="AG291" s="24"/>
      <c r="AH291" s="24"/>
      <c r="AI291" s="24"/>
      <c r="AJ291" s="24"/>
    </row>
    <row r="292" spans="14:36" x14ac:dyDescent="0.2">
      <c r="N292" s="29"/>
      <c r="O292" s="29"/>
      <c r="AF292" s="24"/>
      <c r="AG292" s="24"/>
      <c r="AH292" s="24"/>
      <c r="AI292" s="24"/>
      <c r="AJ292" s="24"/>
    </row>
    <row r="293" spans="14:36" x14ac:dyDescent="0.2">
      <c r="N293" s="29"/>
      <c r="O293" s="29"/>
      <c r="AF293" s="24"/>
      <c r="AG293" s="24"/>
      <c r="AH293" s="24"/>
      <c r="AI293" s="24"/>
      <c r="AJ293" s="24"/>
    </row>
    <row r="294" spans="14:36" x14ac:dyDescent="0.2">
      <c r="N294" s="29"/>
      <c r="O294" s="29"/>
      <c r="AF294" s="24"/>
      <c r="AG294" s="24"/>
      <c r="AH294" s="24"/>
      <c r="AI294" s="24"/>
      <c r="AJ294" s="24"/>
    </row>
    <row r="295" spans="14:36" x14ac:dyDescent="0.2">
      <c r="N295" s="29"/>
      <c r="O295" s="29"/>
      <c r="AF295" s="24"/>
      <c r="AG295" s="24"/>
      <c r="AH295" s="24"/>
      <c r="AI295" s="24"/>
      <c r="AJ295" s="24"/>
    </row>
    <row r="296" spans="14:36" x14ac:dyDescent="0.2">
      <c r="N296" s="29"/>
      <c r="O296" s="29"/>
      <c r="AF296" s="24"/>
      <c r="AG296" s="24"/>
      <c r="AH296" s="24"/>
      <c r="AI296" s="24"/>
      <c r="AJ296" s="24"/>
    </row>
    <row r="297" spans="14:36" x14ac:dyDescent="0.2">
      <c r="N297" s="29"/>
      <c r="O297" s="29"/>
      <c r="AF297" s="24"/>
      <c r="AG297" s="24"/>
      <c r="AH297" s="24"/>
      <c r="AI297" s="24"/>
      <c r="AJ297" s="24"/>
    </row>
    <row r="298" spans="14:36" x14ac:dyDescent="0.2">
      <c r="N298" s="29"/>
      <c r="O298" s="29"/>
      <c r="AF298" s="24"/>
      <c r="AG298" s="24"/>
      <c r="AH298" s="24"/>
      <c r="AI298" s="24"/>
      <c r="AJ298" s="24"/>
    </row>
    <row r="299" spans="14:36" x14ac:dyDescent="0.2">
      <c r="N299" s="29"/>
      <c r="O299" s="29"/>
      <c r="AF299" s="24"/>
      <c r="AG299" s="24"/>
      <c r="AH299" s="24"/>
      <c r="AI299" s="24"/>
      <c r="AJ299" s="24"/>
    </row>
    <row r="300" spans="14:36" x14ac:dyDescent="0.2">
      <c r="N300" s="29"/>
      <c r="O300" s="29"/>
      <c r="AF300" s="24"/>
      <c r="AG300" s="24"/>
      <c r="AH300" s="24"/>
      <c r="AI300" s="24"/>
      <c r="AJ300" s="24"/>
    </row>
    <row r="301" spans="14:36" x14ac:dyDescent="0.2">
      <c r="N301" s="29"/>
      <c r="O301" s="29"/>
      <c r="AF301" s="24"/>
      <c r="AG301" s="24"/>
      <c r="AH301" s="24"/>
      <c r="AI301" s="24"/>
      <c r="AJ301" s="24"/>
    </row>
    <row r="302" spans="14:36" x14ac:dyDescent="0.2">
      <c r="N302" s="29"/>
      <c r="O302" s="29"/>
      <c r="AF302" s="24"/>
      <c r="AG302" s="24"/>
      <c r="AH302" s="24"/>
      <c r="AI302" s="24"/>
      <c r="AJ302" s="24"/>
    </row>
    <row r="303" spans="14:36" x14ac:dyDescent="0.2">
      <c r="N303" s="29"/>
      <c r="O303" s="29"/>
      <c r="AF303" s="24"/>
      <c r="AG303" s="24"/>
      <c r="AH303" s="24"/>
      <c r="AI303" s="24"/>
      <c r="AJ303" s="24"/>
    </row>
    <row r="304" spans="14:36" x14ac:dyDescent="0.2">
      <c r="N304" s="29"/>
      <c r="O304" s="29"/>
      <c r="AF304" s="24"/>
      <c r="AG304" s="24"/>
      <c r="AH304" s="24"/>
      <c r="AI304" s="24"/>
      <c r="AJ304" s="24"/>
    </row>
    <row r="305" spans="14:36" x14ac:dyDescent="0.2">
      <c r="N305" s="29"/>
      <c r="O305" s="29"/>
      <c r="AF305" s="24"/>
      <c r="AG305" s="24"/>
      <c r="AH305" s="24"/>
      <c r="AI305" s="24"/>
      <c r="AJ305" s="24"/>
    </row>
    <row r="306" spans="14:36" x14ac:dyDescent="0.2">
      <c r="N306" s="29"/>
      <c r="O306" s="29"/>
      <c r="AF306" s="24"/>
      <c r="AG306" s="24"/>
      <c r="AH306" s="24"/>
      <c r="AI306" s="24"/>
      <c r="AJ306" s="24"/>
    </row>
    <row r="307" spans="14:36" x14ac:dyDescent="0.2">
      <c r="N307" s="29"/>
      <c r="O307" s="29"/>
      <c r="AF307" s="24"/>
      <c r="AG307" s="24"/>
      <c r="AH307" s="24"/>
      <c r="AI307" s="24"/>
      <c r="AJ307" s="24"/>
    </row>
    <row r="308" spans="14:36" x14ac:dyDescent="0.2">
      <c r="N308" s="29"/>
      <c r="O308" s="29"/>
      <c r="AF308" s="24"/>
      <c r="AG308" s="24"/>
      <c r="AH308" s="24"/>
      <c r="AI308" s="24"/>
      <c r="AJ308" s="24"/>
    </row>
    <row r="309" spans="14:36" x14ac:dyDescent="0.2">
      <c r="N309" s="29"/>
      <c r="O309" s="29"/>
      <c r="AF309" s="24"/>
      <c r="AG309" s="24"/>
      <c r="AH309" s="24"/>
      <c r="AI309" s="24"/>
      <c r="AJ309" s="24"/>
    </row>
    <row r="310" spans="14:36" x14ac:dyDescent="0.2">
      <c r="N310" s="29"/>
      <c r="O310" s="29"/>
      <c r="AF310" s="24"/>
      <c r="AG310" s="24"/>
      <c r="AH310" s="24"/>
      <c r="AI310" s="24"/>
      <c r="AJ310" s="24"/>
    </row>
    <row r="311" spans="14:36" x14ac:dyDescent="0.2">
      <c r="N311" s="29"/>
      <c r="O311" s="29"/>
      <c r="AF311" s="24"/>
      <c r="AG311" s="24"/>
      <c r="AH311" s="24"/>
      <c r="AI311" s="24"/>
      <c r="AJ311" s="24"/>
    </row>
    <row r="312" spans="14:36" x14ac:dyDescent="0.2">
      <c r="N312" s="29"/>
      <c r="O312" s="29"/>
      <c r="AF312" s="24"/>
      <c r="AG312" s="24"/>
      <c r="AH312" s="24"/>
      <c r="AI312" s="24"/>
      <c r="AJ312" s="24"/>
    </row>
    <row r="313" spans="14:36" x14ac:dyDescent="0.2">
      <c r="N313" s="29"/>
      <c r="O313" s="29"/>
      <c r="AF313" s="24"/>
      <c r="AG313" s="24"/>
      <c r="AH313" s="24"/>
      <c r="AI313" s="24"/>
      <c r="AJ313" s="24"/>
    </row>
    <row r="314" spans="14:36" x14ac:dyDescent="0.2">
      <c r="N314" s="29"/>
      <c r="O314" s="29"/>
      <c r="AF314" s="24"/>
      <c r="AG314" s="24"/>
      <c r="AH314" s="24"/>
      <c r="AI314" s="24"/>
      <c r="AJ314" s="24"/>
    </row>
    <row r="315" spans="14:36" x14ac:dyDescent="0.2">
      <c r="N315" s="29"/>
      <c r="O315" s="29"/>
      <c r="AF315" s="24"/>
      <c r="AG315" s="24"/>
      <c r="AH315" s="24"/>
      <c r="AI315" s="24"/>
      <c r="AJ315" s="24"/>
    </row>
    <row r="316" spans="14:36" x14ac:dyDescent="0.2">
      <c r="N316" s="29"/>
      <c r="O316" s="29"/>
      <c r="AF316" s="24"/>
      <c r="AG316" s="24"/>
      <c r="AH316" s="24"/>
      <c r="AI316" s="24"/>
      <c r="AJ316" s="24"/>
    </row>
    <row r="317" spans="14:36" x14ac:dyDescent="0.2">
      <c r="N317" s="29"/>
      <c r="O317" s="29"/>
      <c r="AF317" s="24"/>
      <c r="AG317" s="24"/>
      <c r="AH317" s="24"/>
      <c r="AI317" s="24"/>
      <c r="AJ317" s="24"/>
    </row>
    <row r="318" spans="14:36" x14ac:dyDescent="0.2">
      <c r="N318" s="29"/>
      <c r="O318" s="29"/>
      <c r="AF318" s="24"/>
      <c r="AG318" s="24"/>
      <c r="AH318" s="24"/>
      <c r="AI318" s="24"/>
      <c r="AJ318" s="24"/>
    </row>
    <row r="319" spans="14:36" x14ac:dyDescent="0.2">
      <c r="N319" s="29"/>
      <c r="O319" s="29"/>
      <c r="AF319" s="24"/>
      <c r="AG319" s="24"/>
      <c r="AH319" s="24"/>
      <c r="AI319" s="24"/>
      <c r="AJ319" s="24"/>
    </row>
    <row r="320" spans="14:36" x14ac:dyDescent="0.2">
      <c r="N320" s="29"/>
      <c r="O320" s="29"/>
      <c r="AF320" s="24"/>
      <c r="AG320" s="24"/>
      <c r="AH320" s="24"/>
      <c r="AI320" s="24"/>
      <c r="AJ320" s="24"/>
    </row>
    <row r="321" spans="14:36" x14ac:dyDescent="0.2">
      <c r="N321" s="29"/>
      <c r="O321" s="29"/>
      <c r="AF321" s="24"/>
      <c r="AG321" s="24"/>
      <c r="AH321" s="24"/>
      <c r="AI321" s="24"/>
      <c r="AJ321" s="24"/>
    </row>
    <row r="322" spans="14:36" x14ac:dyDescent="0.2">
      <c r="N322" s="29"/>
      <c r="O322" s="29"/>
      <c r="AF322" s="24"/>
      <c r="AG322" s="24"/>
      <c r="AH322" s="24"/>
      <c r="AI322" s="24"/>
      <c r="AJ322" s="24"/>
    </row>
    <row r="323" spans="14:36" x14ac:dyDescent="0.2">
      <c r="N323" s="29"/>
      <c r="O323" s="29"/>
      <c r="AF323" s="24"/>
      <c r="AG323" s="24"/>
      <c r="AH323" s="24"/>
      <c r="AI323" s="24"/>
      <c r="AJ323" s="24"/>
    </row>
    <row r="324" spans="14:36" x14ac:dyDescent="0.2">
      <c r="N324" s="29"/>
      <c r="O324" s="29"/>
      <c r="AF324" s="24"/>
      <c r="AG324" s="24"/>
      <c r="AH324" s="24"/>
      <c r="AI324" s="24"/>
      <c r="AJ324" s="24"/>
    </row>
    <row r="325" spans="14:36" x14ac:dyDescent="0.2">
      <c r="N325" s="29"/>
      <c r="O325" s="29"/>
      <c r="AF325" s="24"/>
      <c r="AG325" s="24"/>
      <c r="AH325" s="24"/>
      <c r="AI325" s="24"/>
      <c r="AJ325" s="24"/>
    </row>
    <row r="326" spans="14:36" x14ac:dyDescent="0.2">
      <c r="N326" s="29"/>
      <c r="O326" s="29"/>
      <c r="AF326" s="24"/>
      <c r="AG326" s="24"/>
      <c r="AH326" s="24"/>
      <c r="AI326" s="24"/>
      <c r="AJ326" s="24"/>
    </row>
    <row r="327" spans="14:36" x14ac:dyDescent="0.2">
      <c r="N327" s="29"/>
      <c r="O327" s="29"/>
      <c r="AF327" s="24"/>
      <c r="AG327" s="24"/>
      <c r="AH327" s="24"/>
      <c r="AI327" s="24"/>
      <c r="AJ327" s="24"/>
    </row>
    <row r="328" spans="14:36" x14ac:dyDescent="0.2">
      <c r="N328" s="29"/>
      <c r="O328" s="29"/>
      <c r="AF328" s="24"/>
      <c r="AG328" s="24"/>
      <c r="AH328" s="24"/>
      <c r="AI328" s="24"/>
      <c r="AJ328" s="24"/>
    </row>
    <row r="329" spans="14:36" x14ac:dyDescent="0.2">
      <c r="N329" s="29"/>
      <c r="O329" s="29"/>
      <c r="AF329" s="24"/>
      <c r="AG329" s="24"/>
      <c r="AH329" s="24"/>
      <c r="AI329" s="24"/>
      <c r="AJ329" s="24"/>
    </row>
    <row r="330" spans="14:36" x14ac:dyDescent="0.2">
      <c r="N330" s="29"/>
      <c r="O330" s="29"/>
      <c r="AF330" s="24"/>
      <c r="AG330" s="24"/>
      <c r="AH330" s="24"/>
      <c r="AI330" s="24"/>
      <c r="AJ330" s="24"/>
    </row>
    <row r="331" spans="14:36" x14ac:dyDescent="0.2">
      <c r="N331" s="29"/>
      <c r="O331" s="29"/>
      <c r="AF331" s="24"/>
      <c r="AG331" s="24"/>
      <c r="AH331" s="24"/>
      <c r="AI331" s="24"/>
      <c r="AJ331" s="24"/>
    </row>
    <row r="332" spans="14:36" x14ac:dyDescent="0.2">
      <c r="N332" s="29"/>
      <c r="O332" s="29"/>
      <c r="AF332" s="24"/>
      <c r="AG332" s="24"/>
      <c r="AH332" s="24"/>
      <c r="AI332" s="24"/>
      <c r="AJ332" s="24"/>
    </row>
    <row r="333" spans="14:36" x14ac:dyDescent="0.2">
      <c r="N333" s="29"/>
      <c r="O333" s="29"/>
      <c r="AF333" s="24"/>
      <c r="AG333" s="24"/>
      <c r="AH333" s="24"/>
      <c r="AI333" s="24"/>
      <c r="AJ333" s="24"/>
    </row>
    <row r="334" spans="14:36" x14ac:dyDescent="0.2">
      <c r="N334" s="29"/>
      <c r="O334" s="29"/>
      <c r="AF334" s="24"/>
      <c r="AG334" s="24"/>
      <c r="AH334" s="24"/>
      <c r="AI334" s="24"/>
      <c r="AJ334" s="24"/>
    </row>
    <row r="335" spans="14:36" x14ac:dyDescent="0.2">
      <c r="N335" s="29"/>
      <c r="O335" s="29"/>
      <c r="AF335" s="24"/>
      <c r="AG335" s="24"/>
      <c r="AH335" s="24"/>
      <c r="AI335" s="24"/>
      <c r="AJ335" s="24"/>
    </row>
    <row r="336" spans="14:36" x14ac:dyDescent="0.2">
      <c r="N336" s="29"/>
      <c r="O336" s="29"/>
      <c r="AF336" s="24"/>
      <c r="AG336" s="24"/>
      <c r="AH336" s="24"/>
      <c r="AI336" s="24"/>
      <c r="AJ336" s="24"/>
    </row>
    <row r="337" spans="14:36" x14ac:dyDescent="0.2">
      <c r="N337" s="29"/>
      <c r="O337" s="29"/>
      <c r="AF337" s="24"/>
      <c r="AG337" s="24"/>
      <c r="AH337" s="24"/>
      <c r="AI337" s="24"/>
      <c r="AJ337" s="24"/>
    </row>
    <row r="338" spans="14:36" x14ac:dyDescent="0.2">
      <c r="N338" s="29"/>
      <c r="O338" s="29"/>
      <c r="AF338" s="24"/>
      <c r="AG338" s="24"/>
      <c r="AH338" s="24"/>
      <c r="AI338" s="24"/>
      <c r="AJ338" s="24"/>
    </row>
    <row r="339" spans="14:36" x14ac:dyDescent="0.2">
      <c r="N339" s="29"/>
      <c r="O339" s="29"/>
      <c r="AF339" s="24"/>
      <c r="AG339" s="24"/>
      <c r="AH339" s="24"/>
      <c r="AI339" s="24"/>
      <c r="AJ339" s="24"/>
    </row>
    <row r="340" spans="14:36" x14ac:dyDescent="0.2">
      <c r="N340" s="29"/>
      <c r="O340" s="29"/>
      <c r="AF340" s="24"/>
      <c r="AG340" s="24"/>
      <c r="AH340" s="24"/>
      <c r="AI340" s="24"/>
      <c r="AJ340" s="24"/>
    </row>
    <row r="341" spans="14:36" x14ac:dyDescent="0.2">
      <c r="N341" s="29"/>
      <c r="O341" s="29"/>
      <c r="AF341" s="24"/>
      <c r="AG341" s="24"/>
      <c r="AH341" s="24"/>
      <c r="AI341" s="24"/>
      <c r="AJ341" s="24"/>
    </row>
    <row r="342" spans="14:36" x14ac:dyDescent="0.2">
      <c r="N342" s="29"/>
      <c r="O342" s="29"/>
      <c r="AF342" s="24"/>
      <c r="AG342" s="24"/>
      <c r="AH342" s="24"/>
      <c r="AI342" s="24"/>
      <c r="AJ342" s="24"/>
    </row>
    <row r="343" spans="14:36" x14ac:dyDescent="0.2">
      <c r="N343" s="29"/>
      <c r="O343" s="29"/>
      <c r="AF343" s="24"/>
      <c r="AG343" s="24"/>
      <c r="AH343" s="24"/>
      <c r="AI343" s="24"/>
      <c r="AJ343" s="24"/>
    </row>
    <row r="344" spans="14:36" x14ac:dyDescent="0.2">
      <c r="N344" s="29"/>
      <c r="O344" s="29"/>
      <c r="AF344" s="24"/>
      <c r="AG344" s="24"/>
      <c r="AH344" s="24"/>
      <c r="AI344" s="24"/>
      <c r="AJ344" s="24"/>
    </row>
    <row r="345" spans="14:36" x14ac:dyDescent="0.2">
      <c r="N345" s="29"/>
      <c r="O345" s="29"/>
      <c r="AF345" s="24"/>
      <c r="AG345" s="24"/>
      <c r="AH345" s="24"/>
      <c r="AI345" s="24"/>
      <c r="AJ345" s="24"/>
    </row>
    <row r="346" spans="14:36" x14ac:dyDescent="0.2">
      <c r="N346" s="29"/>
      <c r="O346" s="29"/>
      <c r="AF346" s="24"/>
      <c r="AG346" s="24"/>
      <c r="AH346" s="24"/>
      <c r="AI346" s="24"/>
      <c r="AJ346" s="24"/>
    </row>
    <row r="347" spans="14:36" x14ac:dyDescent="0.2">
      <c r="N347" s="29"/>
      <c r="O347" s="29"/>
      <c r="AF347" s="24"/>
      <c r="AG347" s="24"/>
      <c r="AH347" s="24"/>
      <c r="AI347" s="24"/>
      <c r="AJ347" s="24"/>
    </row>
    <row r="348" spans="14:36" x14ac:dyDescent="0.2">
      <c r="N348" s="29"/>
      <c r="O348" s="29"/>
      <c r="AF348" s="24"/>
      <c r="AG348" s="24"/>
      <c r="AH348" s="24"/>
      <c r="AI348" s="24"/>
      <c r="AJ348" s="24"/>
    </row>
    <row r="349" spans="14:36" x14ac:dyDescent="0.2">
      <c r="N349" s="29"/>
      <c r="O349" s="29"/>
      <c r="AF349" s="24"/>
      <c r="AG349" s="24"/>
      <c r="AH349" s="24"/>
      <c r="AI349" s="24"/>
      <c r="AJ349" s="24"/>
    </row>
    <row r="350" spans="14:36" x14ac:dyDescent="0.2">
      <c r="N350" s="29"/>
      <c r="O350" s="29"/>
      <c r="AF350" s="24"/>
      <c r="AG350" s="24"/>
      <c r="AH350" s="24"/>
      <c r="AI350" s="24"/>
      <c r="AJ350" s="24"/>
    </row>
    <row r="351" spans="14:36" x14ac:dyDescent="0.2">
      <c r="N351" s="29"/>
      <c r="O351" s="29"/>
      <c r="AF351" s="24"/>
      <c r="AG351" s="24"/>
      <c r="AH351" s="24"/>
      <c r="AI351" s="24"/>
      <c r="AJ351" s="24"/>
    </row>
    <row r="352" spans="14:36" x14ac:dyDescent="0.2">
      <c r="N352" s="29"/>
      <c r="O352" s="29"/>
      <c r="AF352" s="24"/>
      <c r="AG352" s="24"/>
      <c r="AH352" s="24"/>
      <c r="AI352" s="24"/>
      <c r="AJ352" s="24"/>
    </row>
    <row r="353" spans="14:36" x14ac:dyDescent="0.2">
      <c r="N353" s="29"/>
      <c r="O353" s="29"/>
      <c r="AF353" s="24"/>
      <c r="AG353" s="24"/>
      <c r="AH353" s="24"/>
      <c r="AI353" s="24"/>
      <c r="AJ353" s="24"/>
    </row>
    <row r="354" spans="14:36" x14ac:dyDescent="0.2">
      <c r="N354" s="29"/>
      <c r="O354" s="29"/>
      <c r="AF354" s="24"/>
      <c r="AG354" s="24"/>
      <c r="AH354" s="24"/>
      <c r="AI354" s="24"/>
      <c r="AJ354" s="24"/>
    </row>
    <row r="355" spans="14:36" x14ac:dyDescent="0.2">
      <c r="N355" s="29"/>
      <c r="O355" s="29"/>
      <c r="AF355" s="24"/>
      <c r="AG355" s="24"/>
      <c r="AH355" s="24"/>
      <c r="AI355" s="24"/>
      <c r="AJ355" s="24"/>
    </row>
    <row r="356" spans="14:36" x14ac:dyDescent="0.2">
      <c r="N356" s="29"/>
      <c r="O356" s="29"/>
      <c r="AF356" s="24"/>
      <c r="AG356" s="24"/>
      <c r="AH356" s="24"/>
      <c r="AI356" s="24"/>
      <c r="AJ356" s="24"/>
    </row>
    <row r="357" spans="14:36" x14ac:dyDescent="0.2">
      <c r="N357" s="29"/>
      <c r="O357" s="29"/>
      <c r="AF357" s="24"/>
      <c r="AG357" s="24"/>
      <c r="AH357" s="24"/>
      <c r="AI357" s="24"/>
      <c r="AJ357" s="24"/>
    </row>
    <row r="358" spans="14:36" x14ac:dyDescent="0.2">
      <c r="N358" s="29"/>
      <c r="O358" s="29"/>
      <c r="AF358" s="24"/>
      <c r="AG358" s="24"/>
      <c r="AH358" s="24"/>
      <c r="AI358" s="24"/>
      <c r="AJ358" s="24"/>
    </row>
    <row r="359" spans="14:36" x14ac:dyDescent="0.2">
      <c r="N359" s="29"/>
      <c r="O359" s="29"/>
      <c r="AF359" s="24"/>
      <c r="AG359" s="24"/>
      <c r="AH359" s="24"/>
      <c r="AI359" s="24"/>
      <c r="AJ359" s="24"/>
    </row>
    <row r="360" spans="14:36" x14ac:dyDescent="0.2">
      <c r="N360" s="29"/>
      <c r="O360" s="29"/>
      <c r="AF360" s="24"/>
      <c r="AG360" s="24"/>
      <c r="AH360" s="24"/>
      <c r="AI360" s="24"/>
      <c r="AJ360" s="24"/>
    </row>
    <row r="361" spans="14:36" x14ac:dyDescent="0.2">
      <c r="N361" s="29"/>
      <c r="O361" s="29"/>
      <c r="AF361" s="24"/>
      <c r="AG361" s="24"/>
      <c r="AH361" s="24"/>
      <c r="AI361" s="24"/>
      <c r="AJ361" s="24"/>
    </row>
    <row r="362" spans="14:36" x14ac:dyDescent="0.2">
      <c r="N362" s="29"/>
      <c r="O362" s="29"/>
      <c r="AF362" s="24"/>
      <c r="AG362" s="24"/>
      <c r="AH362" s="24"/>
      <c r="AI362" s="24"/>
      <c r="AJ362" s="24"/>
    </row>
    <row r="363" spans="14:36" x14ac:dyDescent="0.2">
      <c r="N363" s="29"/>
      <c r="O363" s="29"/>
      <c r="AF363" s="24"/>
      <c r="AG363" s="24"/>
      <c r="AH363" s="24"/>
      <c r="AI363" s="24"/>
      <c r="AJ363" s="24"/>
    </row>
    <row r="364" spans="14:36" x14ac:dyDescent="0.2">
      <c r="N364" s="29"/>
      <c r="O364" s="29"/>
      <c r="AF364" s="24"/>
      <c r="AG364" s="24"/>
      <c r="AH364" s="24"/>
      <c r="AI364" s="24"/>
      <c r="AJ364" s="24"/>
    </row>
    <row r="365" spans="14:36" x14ac:dyDescent="0.2">
      <c r="N365" s="29"/>
      <c r="O365" s="29"/>
      <c r="AF365" s="24"/>
      <c r="AG365" s="24"/>
      <c r="AH365" s="24"/>
      <c r="AI365" s="24"/>
      <c r="AJ365" s="24"/>
    </row>
    <row r="366" spans="14:36" x14ac:dyDescent="0.2">
      <c r="N366" s="29"/>
      <c r="O366" s="29"/>
      <c r="AF366" s="24"/>
      <c r="AG366" s="24"/>
      <c r="AH366" s="24"/>
      <c r="AI366" s="24"/>
      <c r="AJ366" s="24"/>
    </row>
    <row r="367" spans="14:36" x14ac:dyDescent="0.2">
      <c r="N367" s="29"/>
      <c r="O367" s="29"/>
      <c r="AF367" s="24"/>
      <c r="AG367" s="24"/>
      <c r="AH367" s="24"/>
      <c r="AI367" s="24"/>
      <c r="AJ367" s="24"/>
    </row>
    <row r="368" spans="14:36" x14ac:dyDescent="0.2">
      <c r="N368" s="29"/>
      <c r="O368" s="29"/>
      <c r="AF368" s="24"/>
      <c r="AG368" s="24"/>
      <c r="AH368" s="24"/>
      <c r="AI368" s="24"/>
      <c r="AJ368" s="24"/>
    </row>
    <row r="369" spans="14:36" x14ac:dyDescent="0.2">
      <c r="N369" s="29"/>
      <c r="O369" s="29"/>
      <c r="AF369" s="24"/>
      <c r="AG369" s="24"/>
      <c r="AH369" s="24"/>
      <c r="AI369" s="24"/>
      <c r="AJ369" s="24"/>
    </row>
    <row r="370" spans="14:36" x14ac:dyDescent="0.2">
      <c r="N370" s="29"/>
      <c r="O370" s="29"/>
      <c r="AF370" s="24"/>
      <c r="AG370" s="24"/>
      <c r="AH370" s="24"/>
      <c r="AI370" s="24"/>
      <c r="AJ370" s="24"/>
    </row>
    <row r="371" spans="14:36" x14ac:dyDescent="0.2">
      <c r="N371" s="29"/>
      <c r="O371" s="29"/>
      <c r="AF371" s="24"/>
      <c r="AG371" s="24"/>
      <c r="AH371" s="24"/>
      <c r="AI371" s="24"/>
      <c r="AJ371" s="24"/>
    </row>
    <row r="372" spans="14:36" x14ac:dyDescent="0.2">
      <c r="N372" s="29"/>
      <c r="O372" s="29"/>
      <c r="AF372" s="24"/>
      <c r="AG372" s="24"/>
      <c r="AH372" s="24"/>
      <c r="AI372" s="24"/>
      <c r="AJ372" s="24"/>
    </row>
    <row r="373" spans="14:36" x14ac:dyDescent="0.2">
      <c r="N373" s="29"/>
      <c r="O373" s="29"/>
      <c r="AF373" s="24"/>
      <c r="AG373" s="24"/>
      <c r="AH373" s="24"/>
      <c r="AI373" s="24"/>
      <c r="AJ373" s="24"/>
    </row>
    <row r="374" spans="14:36" x14ac:dyDescent="0.2">
      <c r="N374" s="29"/>
      <c r="O374" s="29"/>
      <c r="AF374" s="24"/>
      <c r="AG374" s="24"/>
      <c r="AH374" s="24"/>
      <c r="AI374" s="24"/>
      <c r="AJ374" s="24"/>
    </row>
    <row r="375" spans="14:36" x14ac:dyDescent="0.2">
      <c r="N375" s="29"/>
      <c r="O375" s="29"/>
      <c r="AF375" s="24"/>
      <c r="AG375" s="24"/>
      <c r="AH375" s="24"/>
      <c r="AI375" s="24"/>
      <c r="AJ375" s="24"/>
    </row>
    <row r="376" spans="14:36" x14ac:dyDescent="0.2">
      <c r="N376" s="29"/>
      <c r="O376" s="29"/>
      <c r="AF376" s="24"/>
      <c r="AG376" s="24"/>
      <c r="AH376" s="24"/>
      <c r="AI376" s="24"/>
      <c r="AJ376" s="24"/>
    </row>
    <row r="377" spans="14:36" x14ac:dyDescent="0.2">
      <c r="N377" s="29"/>
      <c r="O377" s="29"/>
      <c r="AF377" s="24"/>
      <c r="AG377" s="24"/>
      <c r="AH377" s="24"/>
      <c r="AI377" s="24"/>
      <c r="AJ377" s="24"/>
    </row>
    <row r="378" spans="14:36" x14ac:dyDescent="0.2">
      <c r="N378" s="29"/>
      <c r="O378" s="29"/>
      <c r="AF378" s="24"/>
      <c r="AG378" s="24"/>
      <c r="AH378" s="24"/>
      <c r="AI378" s="24"/>
      <c r="AJ378" s="24"/>
    </row>
    <row r="379" spans="14:36" x14ac:dyDescent="0.2">
      <c r="N379" s="29"/>
      <c r="O379" s="29"/>
      <c r="AF379" s="24"/>
      <c r="AG379" s="24"/>
      <c r="AH379" s="24"/>
      <c r="AI379" s="24"/>
      <c r="AJ379" s="24"/>
    </row>
    <row r="380" spans="14:36" x14ac:dyDescent="0.2">
      <c r="N380" s="29"/>
      <c r="O380" s="29"/>
      <c r="AF380" s="24"/>
      <c r="AG380" s="24"/>
      <c r="AH380" s="24"/>
      <c r="AI380" s="24"/>
      <c r="AJ380" s="24"/>
    </row>
    <row r="381" spans="14:36" x14ac:dyDescent="0.2">
      <c r="N381" s="29"/>
      <c r="O381" s="29"/>
      <c r="AF381" s="24"/>
      <c r="AG381" s="24"/>
      <c r="AH381" s="24"/>
      <c r="AI381" s="24"/>
      <c r="AJ381" s="24"/>
    </row>
    <row r="382" spans="14:36" x14ac:dyDescent="0.2">
      <c r="N382" s="29"/>
      <c r="O382" s="29"/>
      <c r="AF382" s="24"/>
      <c r="AG382" s="24"/>
      <c r="AH382" s="24"/>
      <c r="AI382" s="24"/>
      <c r="AJ382" s="24"/>
    </row>
    <row r="383" spans="14:36" x14ac:dyDescent="0.2">
      <c r="N383" s="29"/>
      <c r="O383" s="29"/>
      <c r="AF383" s="24"/>
      <c r="AG383" s="24"/>
      <c r="AH383" s="24"/>
      <c r="AI383" s="24"/>
      <c r="AJ383" s="24"/>
    </row>
    <row r="384" spans="14:36" x14ac:dyDescent="0.2">
      <c r="N384" s="29"/>
      <c r="O384" s="29"/>
      <c r="AF384" s="24"/>
      <c r="AG384" s="24"/>
      <c r="AH384" s="24"/>
      <c r="AI384" s="24"/>
      <c r="AJ384" s="24"/>
    </row>
    <row r="385" spans="14:36" x14ac:dyDescent="0.2">
      <c r="N385" s="29"/>
      <c r="O385" s="29"/>
      <c r="AF385" s="24"/>
      <c r="AG385" s="24"/>
      <c r="AH385" s="24"/>
      <c r="AI385" s="24"/>
      <c r="AJ385" s="24"/>
    </row>
    <row r="386" spans="14:36" x14ac:dyDescent="0.2">
      <c r="N386" s="29"/>
      <c r="O386" s="29"/>
      <c r="AF386" s="24"/>
      <c r="AG386" s="24"/>
      <c r="AH386" s="24"/>
      <c r="AI386" s="24"/>
      <c r="AJ386" s="24"/>
    </row>
    <row r="387" spans="14:36" x14ac:dyDescent="0.2">
      <c r="N387" s="29"/>
      <c r="O387" s="29"/>
      <c r="AF387" s="24"/>
      <c r="AG387" s="24"/>
      <c r="AH387" s="24"/>
      <c r="AI387" s="24"/>
      <c r="AJ387" s="24"/>
    </row>
    <row r="388" spans="14:36" x14ac:dyDescent="0.2">
      <c r="N388" s="29"/>
      <c r="O388" s="29"/>
      <c r="AF388" s="24"/>
      <c r="AG388" s="24"/>
      <c r="AH388" s="24"/>
      <c r="AI388" s="24"/>
      <c r="AJ388" s="24"/>
    </row>
    <row r="389" spans="14:36" x14ac:dyDescent="0.2">
      <c r="N389" s="29"/>
      <c r="O389" s="29"/>
      <c r="AF389" s="24"/>
      <c r="AG389" s="24"/>
      <c r="AH389" s="24"/>
      <c r="AI389" s="24"/>
      <c r="AJ389" s="24"/>
    </row>
    <row r="390" spans="14:36" x14ac:dyDescent="0.2">
      <c r="N390" s="29"/>
      <c r="O390" s="29"/>
      <c r="AF390" s="24"/>
      <c r="AG390" s="24"/>
      <c r="AH390" s="24"/>
      <c r="AI390" s="24"/>
      <c r="AJ390" s="24"/>
    </row>
    <row r="391" spans="14:36" x14ac:dyDescent="0.2">
      <c r="N391" s="29"/>
      <c r="O391" s="29"/>
      <c r="AF391" s="24"/>
      <c r="AG391" s="24"/>
      <c r="AH391" s="24"/>
      <c r="AI391" s="24"/>
      <c r="AJ391" s="24"/>
    </row>
    <row r="392" spans="14:36" x14ac:dyDescent="0.2">
      <c r="N392" s="29"/>
      <c r="O392" s="29"/>
      <c r="AF392" s="24"/>
      <c r="AG392" s="24"/>
      <c r="AH392" s="24"/>
      <c r="AI392" s="24"/>
      <c r="AJ392" s="24"/>
    </row>
    <row r="393" spans="14:36" x14ac:dyDescent="0.2">
      <c r="N393" s="29"/>
      <c r="O393" s="29"/>
      <c r="AF393" s="24"/>
      <c r="AG393" s="24"/>
      <c r="AH393" s="24"/>
      <c r="AI393" s="24"/>
      <c r="AJ393" s="24"/>
    </row>
    <row r="394" spans="14:36" x14ac:dyDescent="0.2">
      <c r="N394" s="29"/>
      <c r="O394" s="29"/>
      <c r="AF394" s="24"/>
      <c r="AG394" s="24"/>
      <c r="AH394" s="24"/>
      <c r="AI394" s="24"/>
      <c r="AJ394" s="24"/>
    </row>
    <row r="395" spans="14:36" x14ac:dyDescent="0.2">
      <c r="N395" s="29"/>
      <c r="O395" s="29"/>
      <c r="AF395" s="24"/>
      <c r="AG395" s="24"/>
      <c r="AH395" s="24"/>
      <c r="AI395" s="24"/>
      <c r="AJ395" s="24"/>
    </row>
    <row r="396" spans="14:36" x14ac:dyDescent="0.2">
      <c r="N396" s="29"/>
      <c r="O396" s="29"/>
      <c r="AF396" s="24"/>
      <c r="AG396" s="24"/>
      <c r="AH396" s="24"/>
      <c r="AI396" s="24"/>
      <c r="AJ396" s="24"/>
    </row>
    <row r="397" spans="14:36" x14ac:dyDescent="0.2">
      <c r="N397" s="29"/>
      <c r="O397" s="29"/>
      <c r="AF397" s="24"/>
      <c r="AG397" s="24"/>
      <c r="AH397" s="24"/>
      <c r="AI397" s="24"/>
      <c r="AJ397" s="24"/>
    </row>
    <row r="398" spans="14:36" x14ac:dyDescent="0.2">
      <c r="N398" s="29"/>
      <c r="O398" s="29"/>
      <c r="AF398" s="24"/>
      <c r="AG398" s="24"/>
      <c r="AH398" s="24"/>
      <c r="AI398" s="24"/>
      <c r="AJ398" s="24"/>
    </row>
    <row r="399" spans="14:36" x14ac:dyDescent="0.2">
      <c r="N399" s="29"/>
      <c r="O399" s="29"/>
      <c r="AF399" s="24"/>
      <c r="AG399" s="24"/>
      <c r="AH399" s="24"/>
      <c r="AI399" s="24"/>
      <c r="AJ399" s="24"/>
    </row>
    <row r="400" spans="14:36" x14ac:dyDescent="0.2">
      <c r="N400" s="29"/>
      <c r="O400" s="29"/>
      <c r="AF400" s="24"/>
      <c r="AG400" s="24"/>
      <c r="AH400" s="24"/>
      <c r="AI400" s="24"/>
      <c r="AJ400" s="24"/>
    </row>
    <row r="401" spans="14:36" x14ac:dyDescent="0.2">
      <c r="N401" s="29"/>
      <c r="O401" s="29"/>
      <c r="AF401" s="24"/>
      <c r="AG401" s="24"/>
      <c r="AH401" s="24"/>
      <c r="AI401" s="24"/>
      <c r="AJ401" s="24"/>
    </row>
    <row r="402" spans="14:36" x14ac:dyDescent="0.2">
      <c r="N402" s="29"/>
      <c r="O402" s="29"/>
      <c r="AF402" s="24"/>
      <c r="AG402" s="24"/>
      <c r="AH402" s="24"/>
      <c r="AI402" s="24"/>
      <c r="AJ402" s="24"/>
    </row>
    <row r="403" spans="14:36" x14ac:dyDescent="0.2">
      <c r="N403" s="29"/>
      <c r="O403" s="29"/>
      <c r="AF403" s="24"/>
      <c r="AG403" s="24"/>
      <c r="AH403" s="24"/>
      <c r="AI403" s="24"/>
      <c r="AJ403" s="24"/>
    </row>
    <row r="404" spans="14:36" x14ac:dyDescent="0.2">
      <c r="N404" s="29"/>
      <c r="O404" s="29"/>
      <c r="AF404" s="24"/>
      <c r="AG404" s="24"/>
      <c r="AH404" s="24"/>
      <c r="AI404" s="24"/>
      <c r="AJ404" s="24"/>
    </row>
    <row r="405" spans="14:36" x14ac:dyDescent="0.2">
      <c r="N405" s="29"/>
      <c r="O405" s="29"/>
      <c r="AF405" s="24"/>
      <c r="AG405" s="24"/>
      <c r="AH405" s="24"/>
      <c r="AI405" s="24"/>
      <c r="AJ405" s="24"/>
    </row>
    <row r="406" spans="14:36" x14ac:dyDescent="0.2">
      <c r="N406" s="29"/>
      <c r="O406" s="29"/>
      <c r="AF406" s="24"/>
      <c r="AG406" s="24"/>
      <c r="AH406" s="24"/>
      <c r="AI406" s="24"/>
      <c r="AJ406" s="24"/>
    </row>
    <row r="407" spans="14:36" x14ac:dyDescent="0.2">
      <c r="N407" s="29"/>
      <c r="O407" s="29"/>
      <c r="AF407" s="24"/>
      <c r="AG407" s="24"/>
      <c r="AH407" s="24"/>
      <c r="AI407" s="24"/>
      <c r="AJ407" s="24"/>
    </row>
    <row r="408" spans="14:36" x14ac:dyDescent="0.2">
      <c r="N408" s="29"/>
      <c r="O408" s="29"/>
      <c r="AF408" s="24"/>
      <c r="AG408" s="24"/>
      <c r="AH408" s="24"/>
      <c r="AI408" s="24"/>
      <c r="AJ408" s="24"/>
    </row>
    <row r="409" spans="14:36" x14ac:dyDescent="0.2">
      <c r="N409" s="29"/>
      <c r="O409" s="29"/>
      <c r="AF409" s="24"/>
      <c r="AG409" s="24"/>
      <c r="AH409" s="24"/>
      <c r="AI409" s="24"/>
      <c r="AJ409" s="24"/>
    </row>
    <row r="410" spans="14:36" x14ac:dyDescent="0.2">
      <c r="N410" s="29"/>
      <c r="O410" s="29"/>
      <c r="AF410" s="24"/>
      <c r="AG410" s="24"/>
      <c r="AH410" s="24"/>
      <c r="AI410" s="24"/>
      <c r="AJ410" s="24"/>
    </row>
    <row r="411" spans="14:36" x14ac:dyDescent="0.2">
      <c r="N411" s="29"/>
      <c r="O411" s="29"/>
      <c r="AF411" s="24"/>
      <c r="AG411" s="24"/>
      <c r="AH411" s="24"/>
      <c r="AI411" s="24"/>
      <c r="AJ411" s="24"/>
    </row>
    <row r="412" spans="14:36" x14ac:dyDescent="0.2">
      <c r="N412" s="29"/>
      <c r="O412" s="29"/>
      <c r="AF412" s="24"/>
      <c r="AG412" s="24"/>
      <c r="AH412" s="24"/>
      <c r="AI412" s="24"/>
      <c r="AJ412" s="24"/>
    </row>
    <row r="413" spans="14:36" x14ac:dyDescent="0.2">
      <c r="N413" s="29"/>
      <c r="O413" s="29"/>
      <c r="AF413" s="24"/>
      <c r="AG413" s="24"/>
      <c r="AH413" s="24"/>
      <c r="AI413" s="24"/>
      <c r="AJ413" s="24"/>
    </row>
    <row r="414" spans="14:36" x14ac:dyDescent="0.2">
      <c r="N414" s="29"/>
      <c r="O414" s="29"/>
      <c r="AF414" s="24"/>
      <c r="AG414" s="24"/>
      <c r="AH414" s="24"/>
      <c r="AI414" s="24"/>
      <c r="AJ414" s="24"/>
    </row>
    <row r="415" spans="14:36" x14ac:dyDescent="0.2">
      <c r="N415" s="29"/>
      <c r="O415" s="29"/>
      <c r="AF415" s="24"/>
      <c r="AG415" s="24"/>
      <c r="AH415" s="24"/>
      <c r="AI415" s="24"/>
      <c r="AJ415" s="24"/>
    </row>
    <row r="416" spans="14:36" x14ac:dyDescent="0.2">
      <c r="N416" s="29"/>
      <c r="O416" s="29"/>
      <c r="AF416" s="24"/>
      <c r="AG416" s="24"/>
      <c r="AH416" s="24"/>
      <c r="AI416" s="24"/>
      <c r="AJ416" s="24"/>
    </row>
    <row r="417" spans="14:36" x14ac:dyDescent="0.2">
      <c r="N417" s="29"/>
      <c r="O417" s="29"/>
      <c r="AF417" s="24"/>
      <c r="AG417" s="24"/>
      <c r="AH417" s="24"/>
      <c r="AI417" s="24"/>
      <c r="AJ417" s="24"/>
    </row>
    <row r="418" spans="14:36" x14ac:dyDescent="0.2">
      <c r="N418" s="29"/>
      <c r="O418" s="29"/>
      <c r="AF418" s="24"/>
      <c r="AG418" s="24"/>
      <c r="AH418" s="24"/>
      <c r="AI418" s="24"/>
      <c r="AJ418" s="24"/>
    </row>
    <row r="419" spans="14:36" x14ac:dyDescent="0.2">
      <c r="N419" s="29"/>
      <c r="O419" s="29"/>
      <c r="AF419" s="24"/>
      <c r="AG419" s="24"/>
      <c r="AH419" s="24"/>
      <c r="AI419" s="24"/>
      <c r="AJ419" s="24"/>
    </row>
    <row r="420" spans="14:36" x14ac:dyDescent="0.2">
      <c r="N420" s="29"/>
      <c r="O420" s="29"/>
      <c r="AF420" s="24"/>
      <c r="AG420" s="24"/>
      <c r="AH420" s="24"/>
      <c r="AI420" s="24"/>
      <c r="AJ420" s="24"/>
    </row>
    <row r="421" spans="14:36" x14ac:dyDescent="0.2">
      <c r="N421" s="29"/>
      <c r="O421" s="29"/>
      <c r="AF421" s="24"/>
      <c r="AG421" s="24"/>
      <c r="AH421" s="24"/>
      <c r="AI421" s="24"/>
      <c r="AJ421" s="24"/>
    </row>
    <row r="422" spans="14:36" x14ac:dyDescent="0.2">
      <c r="N422" s="29"/>
      <c r="O422" s="29"/>
      <c r="AF422" s="24"/>
      <c r="AG422" s="24"/>
      <c r="AH422" s="24"/>
      <c r="AI422" s="24"/>
      <c r="AJ422" s="24"/>
    </row>
    <row r="423" spans="14:36" x14ac:dyDescent="0.2">
      <c r="N423" s="29"/>
      <c r="O423" s="29"/>
      <c r="AF423" s="24"/>
      <c r="AG423" s="24"/>
      <c r="AH423" s="24"/>
      <c r="AI423" s="24"/>
      <c r="AJ423" s="24"/>
    </row>
    <row r="424" spans="14:36" x14ac:dyDescent="0.2">
      <c r="N424" s="29"/>
      <c r="O424" s="29"/>
      <c r="AF424" s="24"/>
      <c r="AG424" s="24"/>
      <c r="AH424" s="24"/>
      <c r="AI424" s="24"/>
      <c r="AJ424" s="24"/>
    </row>
    <row r="425" spans="14:36" x14ac:dyDescent="0.2">
      <c r="N425" s="29"/>
      <c r="O425" s="29"/>
      <c r="AF425" s="24"/>
      <c r="AG425" s="24"/>
      <c r="AH425" s="24"/>
      <c r="AI425" s="24"/>
      <c r="AJ425" s="24"/>
    </row>
    <row r="426" spans="14:36" x14ac:dyDescent="0.2">
      <c r="N426" s="29"/>
      <c r="O426" s="29"/>
      <c r="AF426" s="24"/>
      <c r="AG426" s="24"/>
      <c r="AH426" s="24"/>
      <c r="AI426" s="24"/>
      <c r="AJ426" s="24"/>
    </row>
    <row r="427" spans="14:36" x14ac:dyDescent="0.2">
      <c r="N427" s="29"/>
      <c r="O427" s="29"/>
      <c r="AF427" s="24"/>
      <c r="AG427" s="24"/>
      <c r="AH427" s="24"/>
      <c r="AI427" s="24"/>
      <c r="AJ427" s="24"/>
    </row>
    <row r="428" spans="14:36" x14ac:dyDescent="0.2">
      <c r="N428" s="29"/>
      <c r="O428" s="29"/>
      <c r="AF428" s="24"/>
      <c r="AG428" s="24"/>
      <c r="AH428" s="24"/>
      <c r="AI428" s="24"/>
      <c r="AJ428" s="24"/>
    </row>
    <row r="429" spans="14:36" x14ac:dyDescent="0.2">
      <c r="N429" s="29"/>
      <c r="O429" s="29"/>
      <c r="AF429" s="24"/>
      <c r="AG429" s="24"/>
      <c r="AH429" s="24"/>
      <c r="AI429" s="24"/>
      <c r="AJ429" s="24"/>
    </row>
    <row r="430" spans="14:36" x14ac:dyDescent="0.2">
      <c r="N430" s="29"/>
      <c r="O430" s="29"/>
      <c r="AF430" s="24"/>
      <c r="AG430" s="24"/>
      <c r="AH430" s="24"/>
      <c r="AI430" s="24"/>
      <c r="AJ430" s="24"/>
    </row>
    <row r="431" spans="14:36" x14ac:dyDescent="0.2">
      <c r="N431" s="29"/>
      <c r="O431" s="29"/>
      <c r="AF431" s="24"/>
      <c r="AG431" s="24"/>
      <c r="AH431" s="24"/>
      <c r="AI431" s="24"/>
      <c r="AJ431" s="24"/>
    </row>
    <row r="432" spans="14:36" x14ac:dyDescent="0.2">
      <c r="N432" s="29"/>
      <c r="O432" s="29"/>
      <c r="AF432" s="24"/>
      <c r="AG432" s="24"/>
      <c r="AH432" s="24"/>
      <c r="AI432" s="24"/>
      <c r="AJ432" s="24"/>
    </row>
    <row r="433" spans="14:36" x14ac:dyDescent="0.2">
      <c r="N433" s="29"/>
      <c r="O433" s="29"/>
      <c r="AF433" s="24"/>
      <c r="AG433" s="24"/>
      <c r="AH433" s="24"/>
      <c r="AI433" s="24"/>
      <c r="AJ433" s="24"/>
    </row>
    <row r="434" spans="14:36" x14ac:dyDescent="0.2">
      <c r="N434" s="29"/>
      <c r="O434" s="29"/>
      <c r="AF434" s="24"/>
      <c r="AG434" s="24"/>
      <c r="AH434" s="24"/>
      <c r="AI434" s="24"/>
      <c r="AJ434" s="24"/>
    </row>
    <row r="435" spans="14:36" x14ac:dyDescent="0.2">
      <c r="N435" s="29"/>
      <c r="O435" s="29"/>
      <c r="AF435" s="24"/>
      <c r="AG435" s="24"/>
      <c r="AH435" s="24"/>
      <c r="AI435" s="24"/>
      <c r="AJ435" s="24"/>
    </row>
    <row r="436" spans="14:36" x14ac:dyDescent="0.2">
      <c r="N436" s="29"/>
      <c r="O436" s="29"/>
      <c r="AF436" s="24"/>
      <c r="AG436" s="24"/>
      <c r="AH436" s="24"/>
      <c r="AI436" s="24"/>
      <c r="AJ436" s="24"/>
    </row>
    <row r="437" spans="14:36" x14ac:dyDescent="0.2">
      <c r="N437" s="29"/>
      <c r="O437" s="29"/>
      <c r="AF437" s="24"/>
      <c r="AG437" s="24"/>
      <c r="AH437" s="24"/>
      <c r="AI437" s="24"/>
      <c r="AJ437" s="24"/>
    </row>
    <row r="438" spans="14:36" x14ac:dyDescent="0.2">
      <c r="N438" s="29"/>
      <c r="O438" s="29"/>
      <c r="AF438" s="24"/>
      <c r="AG438" s="24"/>
      <c r="AH438" s="24"/>
      <c r="AI438" s="24"/>
      <c r="AJ438" s="24"/>
    </row>
    <row r="439" spans="14:36" x14ac:dyDescent="0.2">
      <c r="N439" s="29"/>
      <c r="O439" s="29"/>
      <c r="AF439" s="24"/>
      <c r="AG439" s="24"/>
      <c r="AH439" s="24"/>
      <c r="AI439" s="24"/>
      <c r="AJ439" s="24"/>
    </row>
    <row r="440" spans="14:36" x14ac:dyDescent="0.2">
      <c r="N440" s="29"/>
      <c r="O440" s="29"/>
      <c r="AF440" s="24"/>
      <c r="AG440" s="24"/>
      <c r="AH440" s="24"/>
      <c r="AI440" s="24"/>
      <c r="AJ440" s="24"/>
    </row>
    <row r="441" spans="14:36" x14ac:dyDescent="0.2">
      <c r="N441" s="29"/>
      <c r="O441" s="29"/>
      <c r="AF441" s="24"/>
      <c r="AG441" s="24"/>
      <c r="AH441" s="24"/>
      <c r="AI441" s="24"/>
      <c r="AJ441" s="24"/>
    </row>
    <row r="442" spans="14:36" x14ac:dyDescent="0.2">
      <c r="N442" s="29"/>
      <c r="O442" s="29"/>
      <c r="AF442" s="24"/>
      <c r="AG442" s="24"/>
      <c r="AH442" s="24"/>
      <c r="AI442" s="24"/>
      <c r="AJ442" s="24"/>
    </row>
    <row r="443" spans="14:36" x14ac:dyDescent="0.2">
      <c r="N443" s="29"/>
      <c r="O443" s="29"/>
      <c r="AF443" s="24"/>
      <c r="AG443" s="24"/>
      <c r="AH443" s="24"/>
      <c r="AI443" s="24"/>
      <c r="AJ443" s="24"/>
    </row>
    <row r="444" spans="14:36" x14ac:dyDescent="0.2">
      <c r="N444" s="29"/>
      <c r="O444" s="29"/>
      <c r="AF444" s="24"/>
      <c r="AG444" s="24"/>
      <c r="AH444" s="24"/>
      <c r="AI444" s="24"/>
      <c r="AJ444" s="24"/>
    </row>
    <row r="445" spans="14:36" x14ac:dyDescent="0.2">
      <c r="N445" s="29"/>
      <c r="O445" s="29"/>
      <c r="AF445" s="24"/>
      <c r="AG445" s="24"/>
      <c r="AH445" s="24"/>
      <c r="AI445" s="24"/>
      <c r="AJ445" s="24"/>
    </row>
    <row r="446" spans="14:36" x14ac:dyDescent="0.2">
      <c r="N446" s="29"/>
      <c r="O446" s="29"/>
      <c r="AF446" s="24"/>
      <c r="AG446" s="24"/>
      <c r="AH446" s="24"/>
      <c r="AI446" s="24"/>
      <c r="AJ446" s="24"/>
    </row>
    <row r="447" spans="14:36" x14ac:dyDescent="0.2">
      <c r="N447" s="29"/>
      <c r="O447" s="29"/>
      <c r="AF447" s="24"/>
      <c r="AG447" s="24"/>
      <c r="AH447" s="24"/>
      <c r="AI447" s="24"/>
      <c r="AJ447" s="24"/>
    </row>
    <row r="448" spans="14:36" x14ac:dyDescent="0.2">
      <c r="N448" s="29"/>
      <c r="O448" s="29"/>
      <c r="AF448" s="24"/>
      <c r="AG448" s="24"/>
      <c r="AH448" s="24"/>
      <c r="AI448" s="24"/>
      <c r="AJ448" s="24"/>
    </row>
    <row r="449" spans="14:36" x14ac:dyDescent="0.2">
      <c r="N449" s="29"/>
      <c r="O449" s="29"/>
      <c r="AF449" s="24"/>
      <c r="AG449" s="24"/>
      <c r="AH449" s="24"/>
      <c r="AI449" s="24"/>
      <c r="AJ449" s="24"/>
    </row>
    <row r="450" spans="14:36" x14ac:dyDescent="0.2">
      <c r="N450" s="29"/>
      <c r="O450" s="29"/>
      <c r="AF450" s="24"/>
      <c r="AG450" s="24"/>
      <c r="AH450" s="24"/>
      <c r="AI450" s="24"/>
      <c r="AJ450" s="24"/>
    </row>
    <row r="451" spans="14:36" x14ac:dyDescent="0.2">
      <c r="N451" s="29"/>
      <c r="O451" s="29"/>
      <c r="AF451" s="24"/>
      <c r="AG451" s="24"/>
      <c r="AH451" s="24"/>
      <c r="AI451" s="24"/>
      <c r="AJ451" s="24"/>
    </row>
    <row r="452" spans="14:36" x14ac:dyDescent="0.2">
      <c r="N452" s="29"/>
      <c r="O452" s="29"/>
      <c r="AF452" s="24"/>
      <c r="AG452" s="24"/>
      <c r="AH452" s="24"/>
      <c r="AI452" s="24"/>
      <c r="AJ452" s="24"/>
    </row>
    <row r="453" spans="14:36" x14ac:dyDescent="0.2">
      <c r="N453" s="29"/>
      <c r="O453" s="29"/>
      <c r="AF453" s="24"/>
      <c r="AG453" s="24"/>
      <c r="AH453" s="24"/>
      <c r="AI453" s="24"/>
      <c r="AJ453" s="24"/>
    </row>
    <row r="454" spans="14:36" x14ac:dyDescent="0.2">
      <c r="N454" s="29"/>
      <c r="O454" s="29"/>
      <c r="AF454" s="24"/>
      <c r="AG454" s="24"/>
      <c r="AH454" s="24"/>
      <c r="AI454" s="24"/>
      <c r="AJ454" s="24"/>
    </row>
    <row r="455" spans="14:36" x14ac:dyDescent="0.2">
      <c r="N455" s="29"/>
      <c r="O455" s="29"/>
      <c r="AF455" s="24"/>
      <c r="AG455" s="24"/>
      <c r="AH455" s="24"/>
      <c r="AI455" s="24"/>
      <c r="AJ455" s="24"/>
    </row>
    <row r="456" spans="14:36" x14ac:dyDescent="0.2">
      <c r="N456" s="29"/>
      <c r="O456" s="29"/>
      <c r="AF456" s="24"/>
      <c r="AG456" s="24"/>
      <c r="AH456" s="24"/>
      <c r="AI456" s="24"/>
      <c r="AJ456" s="24"/>
    </row>
    <row r="457" spans="14:36" x14ac:dyDescent="0.2">
      <c r="N457" s="29"/>
      <c r="O457" s="29"/>
      <c r="AF457" s="24"/>
      <c r="AG457" s="24"/>
      <c r="AH457" s="24"/>
      <c r="AI457" s="24"/>
      <c r="AJ457" s="24"/>
    </row>
    <row r="458" spans="14:36" x14ac:dyDescent="0.2">
      <c r="N458" s="29"/>
      <c r="O458" s="29"/>
      <c r="AF458" s="24"/>
      <c r="AG458" s="24"/>
      <c r="AH458" s="24"/>
      <c r="AI458" s="24"/>
      <c r="AJ458" s="24"/>
    </row>
    <row r="459" spans="14:36" x14ac:dyDescent="0.2">
      <c r="N459" s="29"/>
      <c r="O459" s="29"/>
      <c r="AF459" s="24"/>
      <c r="AG459" s="24"/>
      <c r="AH459" s="24"/>
      <c r="AI459" s="24"/>
      <c r="AJ459" s="24"/>
    </row>
    <row r="460" spans="14:36" x14ac:dyDescent="0.2">
      <c r="N460" s="29"/>
      <c r="O460" s="29"/>
      <c r="AF460" s="24"/>
      <c r="AG460" s="24"/>
      <c r="AH460" s="24"/>
      <c r="AI460" s="24"/>
      <c r="AJ460" s="24"/>
    </row>
    <row r="461" spans="14:36" x14ac:dyDescent="0.2">
      <c r="N461" s="29"/>
      <c r="O461" s="29"/>
      <c r="AF461" s="24"/>
      <c r="AG461" s="24"/>
      <c r="AH461" s="24"/>
      <c r="AI461" s="24"/>
      <c r="AJ461" s="24"/>
    </row>
    <row r="462" spans="14:36" x14ac:dyDescent="0.2">
      <c r="N462" s="29"/>
      <c r="O462" s="29"/>
      <c r="AF462" s="24"/>
      <c r="AG462" s="24"/>
      <c r="AH462" s="24"/>
      <c r="AI462" s="24"/>
      <c r="AJ462" s="24"/>
    </row>
    <row r="463" spans="14:36" x14ac:dyDescent="0.2">
      <c r="N463" s="29"/>
      <c r="O463" s="29"/>
      <c r="AF463" s="24"/>
      <c r="AG463" s="24"/>
      <c r="AH463" s="24"/>
      <c r="AI463" s="24"/>
      <c r="AJ463" s="24"/>
    </row>
    <row r="464" spans="14:36" x14ac:dyDescent="0.2">
      <c r="N464" s="29"/>
      <c r="O464" s="29"/>
      <c r="AF464" s="24"/>
      <c r="AG464" s="24"/>
      <c r="AH464" s="24"/>
      <c r="AI464" s="24"/>
      <c r="AJ464" s="24"/>
    </row>
    <row r="465" spans="14:36" x14ac:dyDescent="0.2">
      <c r="N465" s="29"/>
      <c r="O465" s="29"/>
      <c r="AF465" s="24"/>
      <c r="AG465" s="24"/>
      <c r="AH465" s="24"/>
      <c r="AI465" s="24"/>
      <c r="AJ465" s="24"/>
    </row>
    <row r="466" spans="14:36" x14ac:dyDescent="0.2">
      <c r="N466" s="29"/>
      <c r="O466" s="29"/>
      <c r="AF466" s="24"/>
      <c r="AG466" s="24"/>
      <c r="AH466" s="24"/>
      <c r="AI466" s="24"/>
      <c r="AJ466" s="24"/>
    </row>
    <row r="467" spans="14:36" x14ac:dyDescent="0.2">
      <c r="N467" s="29"/>
      <c r="O467" s="29"/>
      <c r="AF467" s="24"/>
      <c r="AG467" s="24"/>
      <c r="AH467" s="24"/>
      <c r="AI467" s="24"/>
      <c r="AJ467" s="24"/>
    </row>
    <row r="468" spans="14:36" x14ac:dyDescent="0.2">
      <c r="N468" s="29"/>
      <c r="O468" s="29"/>
      <c r="AF468" s="24"/>
      <c r="AG468" s="24"/>
      <c r="AH468" s="24"/>
      <c r="AI468" s="24"/>
      <c r="AJ468" s="24"/>
    </row>
    <row r="469" spans="14:36" x14ac:dyDescent="0.2">
      <c r="N469" s="29"/>
      <c r="O469" s="29"/>
      <c r="AF469" s="24"/>
      <c r="AG469" s="24"/>
      <c r="AH469" s="24"/>
      <c r="AI469" s="24"/>
      <c r="AJ469" s="24"/>
    </row>
    <row r="470" spans="14:36" x14ac:dyDescent="0.2">
      <c r="N470" s="29"/>
      <c r="O470" s="29"/>
      <c r="AF470" s="24"/>
      <c r="AG470" s="24"/>
      <c r="AH470" s="24"/>
      <c r="AI470" s="24"/>
      <c r="AJ470" s="24"/>
    </row>
    <row r="471" spans="14:36" x14ac:dyDescent="0.2">
      <c r="N471" s="29"/>
      <c r="O471" s="29"/>
      <c r="AF471" s="24"/>
      <c r="AG471" s="24"/>
      <c r="AH471" s="24"/>
      <c r="AI471" s="24"/>
      <c r="AJ471" s="24"/>
    </row>
    <row r="472" spans="14:36" x14ac:dyDescent="0.2">
      <c r="N472" s="29"/>
      <c r="O472" s="29"/>
      <c r="AF472" s="24"/>
      <c r="AG472" s="24"/>
      <c r="AH472" s="24"/>
      <c r="AI472" s="24"/>
      <c r="AJ472" s="24"/>
    </row>
    <row r="473" spans="14:36" x14ac:dyDescent="0.2">
      <c r="N473" s="29"/>
      <c r="O473" s="29"/>
      <c r="AF473" s="24"/>
      <c r="AG473" s="24"/>
      <c r="AH473" s="24"/>
      <c r="AI473" s="24"/>
      <c r="AJ473" s="24"/>
    </row>
    <row r="474" spans="14:36" x14ac:dyDescent="0.2">
      <c r="N474" s="29"/>
      <c r="O474" s="29"/>
      <c r="AF474" s="24"/>
      <c r="AG474" s="24"/>
      <c r="AH474" s="24"/>
      <c r="AI474" s="24"/>
      <c r="AJ474" s="24"/>
    </row>
    <row r="475" spans="14:36" x14ac:dyDescent="0.2">
      <c r="N475" s="29"/>
      <c r="O475" s="29"/>
      <c r="AF475" s="24"/>
      <c r="AG475" s="24"/>
      <c r="AH475" s="24"/>
      <c r="AI475" s="24"/>
      <c r="AJ475" s="24"/>
    </row>
    <row r="476" spans="14:36" x14ac:dyDescent="0.2">
      <c r="N476" s="29"/>
      <c r="O476" s="29"/>
      <c r="AF476" s="24"/>
      <c r="AG476" s="24"/>
      <c r="AH476" s="24"/>
      <c r="AI476" s="24"/>
      <c r="AJ476" s="24"/>
    </row>
    <row r="477" spans="14:36" x14ac:dyDescent="0.2">
      <c r="N477" s="29"/>
      <c r="O477" s="29"/>
      <c r="AF477" s="24"/>
      <c r="AG477" s="24"/>
      <c r="AH477" s="24"/>
      <c r="AI477" s="24"/>
      <c r="AJ477" s="24"/>
    </row>
    <row r="478" spans="14:36" x14ac:dyDescent="0.2">
      <c r="N478" s="29"/>
      <c r="O478" s="29"/>
      <c r="AF478" s="24"/>
      <c r="AG478" s="24"/>
      <c r="AH478" s="24"/>
      <c r="AI478" s="24"/>
      <c r="AJ478" s="24"/>
    </row>
    <row r="479" spans="14:36" x14ac:dyDescent="0.2">
      <c r="N479" s="29"/>
      <c r="O479" s="29"/>
      <c r="AF479" s="24"/>
      <c r="AG479" s="24"/>
      <c r="AH479" s="24"/>
      <c r="AI479" s="24"/>
      <c r="AJ479" s="24"/>
    </row>
    <row r="480" spans="14:36" x14ac:dyDescent="0.2">
      <c r="N480" s="29"/>
      <c r="O480" s="29"/>
      <c r="AF480" s="24"/>
      <c r="AG480" s="24"/>
      <c r="AH480" s="24"/>
      <c r="AI480" s="24"/>
      <c r="AJ480" s="24"/>
    </row>
    <row r="481" spans="14:36" x14ac:dyDescent="0.2">
      <c r="N481" s="29"/>
      <c r="O481" s="29"/>
      <c r="AF481" s="24"/>
      <c r="AG481" s="24"/>
      <c r="AH481" s="24"/>
      <c r="AI481" s="24"/>
      <c r="AJ481" s="24"/>
    </row>
    <row r="482" spans="14:36" x14ac:dyDescent="0.2">
      <c r="N482" s="29"/>
      <c r="O482" s="29"/>
      <c r="AF482" s="24"/>
      <c r="AG482" s="24"/>
      <c r="AH482" s="24"/>
      <c r="AI482" s="24"/>
      <c r="AJ482" s="24"/>
    </row>
    <row r="483" spans="14:36" x14ac:dyDescent="0.2">
      <c r="N483" s="29"/>
      <c r="O483" s="29"/>
      <c r="AF483" s="24"/>
      <c r="AG483" s="24"/>
      <c r="AH483" s="24"/>
      <c r="AI483" s="24"/>
      <c r="AJ483" s="24"/>
    </row>
    <row r="484" spans="14:36" x14ac:dyDescent="0.2">
      <c r="N484" s="29"/>
      <c r="O484" s="29"/>
      <c r="AF484" s="24"/>
      <c r="AG484" s="24"/>
      <c r="AH484" s="24"/>
      <c r="AI484" s="24"/>
      <c r="AJ484" s="24"/>
    </row>
    <row r="485" spans="14:36" x14ac:dyDescent="0.2">
      <c r="N485" s="29"/>
      <c r="O485" s="29"/>
      <c r="AF485" s="24"/>
      <c r="AG485" s="24"/>
      <c r="AH485" s="24"/>
      <c r="AI485" s="24"/>
      <c r="AJ485" s="24"/>
    </row>
    <row r="486" spans="14:36" x14ac:dyDescent="0.2">
      <c r="N486" s="29"/>
      <c r="O486" s="29"/>
      <c r="AF486" s="24"/>
      <c r="AG486" s="24"/>
      <c r="AH486" s="24"/>
      <c r="AI486" s="24"/>
      <c r="AJ486" s="24"/>
    </row>
    <row r="487" spans="14:36" x14ac:dyDescent="0.2">
      <c r="N487" s="29"/>
      <c r="O487" s="29"/>
      <c r="AF487" s="24"/>
      <c r="AG487" s="24"/>
      <c r="AH487" s="24"/>
      <c r="AI487" s="24"/>
      <c r="AJ487" s="24"/>
    </row>
    <row r="488" spans="14:36" x14ac:dyDescent="0.2">
      <c r="N488" s="29"/>
      <c r="O488" s="29"/>
      <c r="AF488" s="24"/>
      <c r="AG488" s="24"/>
      <c r="AH488" s="24"/>
      <c r="AI488" s="24"/>
      <c r="AJ488" s="24"/>
    </row>
    <row r="489" spans="14:36" x14ac:dyDescent="0.2">
      <c r="N489" s="29"/>
      <c r="O489" s="29"/>
      <c r="AF489" s="24"/>
      <c r="AG489" s="24"/>
      <c r="AH489" s="24"/>
      <c r="AI489" s="24"/>
      <c r="AJ489" s="24"/>
    </row>
    <row r="490" spans="14:36" x14ac:dyDescent="0.2">
      <c r="N490" s="29"/>
      <c r="O490" s="29"/>
      <c r="AF490" s="24"/>
      <c r="AG490" s="24"/>
      <c r="AH490" s="24"/>
      <c r="AI490" s="24"/>
      <c r="AJ490" s="24"/>
    </row>
    <row r="491" spans="14:36" x14ac:dyDescent="0.2">
      <c r="N491" s="29"/>
      <c r="O491" s="29"/>
      <c r="AF491" s="24"/>
      <c r="AG491" s="24"/>
      <c r="AH491" s="24"/>
      <c r="AI491" s="24"/>
      <c r="AJ491" s="24"/>
    </row>
    <row r="492" spans="14:36" x14ac:dyDescent="0.2">
      <c r="N492" s="29"/>
      <c r="O492" s="29"/>
      <c r="AF492" s="24"/>
      <c r="AG492" s="24"/>
      <c r="AH492" s="24"/>
      <c r="AI492" s="24"/>
      <c r="AJ492" s="24"/>
    </row>
    <row r="493" spans="14:36" x14ac:dyDescent="0.2">
      <c r="N493" s="29"/>
      <c r="O493" s="29"/>
      <c r="AF493" s="24"/>
      <c r="AG493" s="24"/>
      <c r="AH493" s="24"/>
      <c r="AI493" s="24"/>
      <c r="AJ493" s="24"/>
    </row>
    <row r="494" spans="14:36" x14ac:dyDescent="0.2">
      <c r="N494" s="29"/>
      <c r="O494" s="29"/>
      <c r="AF494" s="24"/>
      <c r="AG494" s="24"/>
      <c r="AH494" s="24"/>
      <c r="AI494" s="24"/>
      <c r="AJ494" s="24"/>
    </row>
    <row r="495" spans="14:36" x14ac:dyDescent="0.2">
      <c r="N495" s="29"/>
      <c r="O495" s="29"/>
      <c r="AF495" s="24"/>
      <c r="AG495" s="24"/>
      <c r="AH495" s="24"/>
      <c r="AI495" s="24"/>
      <c r="AJ495" s="24"/>
    </row>
    <row r="496" spans="14:36" x14ac:dyDescent="0.2">
      <c r="N496" s="29"/>
      <c r="O496" s="29"/>
      <c r="AF496" s="24"/>
      <c r="AG496" s="24"/>
      <c r="AH496" s="24"/>
      <c r="AI496" s="24"/>
      <c r="AJ496" s="24"/>
    </row>
    <row r="497" spans="14:36" x14ac:dyDescent="0.2">
      <c r="N497" s="29"/>
      <c r="O497" s="29"/>
      <c r="AF497" s="24"/>
      <c r="AG497" s="24"/>
      <c r="AH497" s="24"/>
      <c r="AI497" s="24"/>
      <c r="AJ497" s="24"/>
    </row>
    <row r="498" spans="14:36" x14ac:dyDescent="0.2">
      <c r="N498" s="29"/>
      <c r="O498" s="29"/>
      <c r="AF498" s="24"/>
      <c r="AG498" s="24"/>
      <c r="AH498" s="24"/>
      <c r="AI498" s="24"/>
      <c r="AJ498" s="24"/>
    </row>
    <row r="499" spans="14:36" x14ac:dyDescent="0.2">
      <c r="N499" s="29"/>
      <c r="O499" s="29"/>
      <c r="AF499" s="24"/>
      <c r="AG499" s="24"/>
      <c r="AH499" s="24"/>
      <c r="AI499" s="24"/>
      <c r="AJ499" s="24"/>
    </row>
    <row r="500" spans="14:36" x14ac:dyDescent="0.2">
      <c r="N500" s="29"/>
      <c r="O500" s="29"/>
      <c r="AF500" s="24"/>
      <c r="AG500" s="24"/>
      <c r="AH500" s="24"/>
      <c r="AI500" s="24"/>
      <c r="AJ500" s="24"/>
    </row>
    <row r="501" spans="14:36" x14ac:dyDescent="0.2">
      <c r="N501" s="29"/>
      <c r="O501" s="29"/>
      <c r="AF501" s="24"/>
      <c r="AG501" s="24"/>
      <c r="AH501" s="24"/>
      <c r="AI501" s="24"/>
      <c r="AJ501" s="24"/>
    </row>
    <row r="502" spans="14:36" x14ac:dyDescent="0.2">
      <c r="N502" s="29"/>
      <c r="O502" s="29"/>
      <c r="AF502" s="24"/>
      <c r="AG502" s="24"/>
      <c r="AH502" s="24"/>
      <c r="AI502" s="24"/>
      <c r="AJ502" s="24"/>
    </row>
    <row r="503" spans="14:36" x14ac:dyDescent="0.2">
      <c r="N503" s="29"/>
      <c r="O503" s="29"/>
      <c r="AF503" s="24"/>
      <c r="AG503" s="24"/>
      <c r="AH503" s="24"/>
      <c r="AI503" s="24"/>
      <c r="AJ503" s="24"/>
    </row>
    <row r="504" spans="14:36" x14ac:dyDescent="0.2">
      <c r="N504" s="29"/>
      <c r="O504" s="29"/>
      <c r="AF504" s="24"/>
      <c r="AG504" s="24"/>
      <c r="AH504" s="24"/>
      <c r="AI504" s="24"/>
      <c r="AJ504" s="24"/>
    </row>
    <row r="505" spans="14:36" x14ac:dyDescent="0.2">
      <c r="N505" s="29"/>
      <c r="O505" s="29"/>
      <c r="AF505" s="24"/>
      <c r="AG505" s="24"/>
      <c r="AH505" s="24"/>
      <c r="AI505" s="24"/>
      <c r="AJ505" s="24"/>
    </row>
    <row r="506" spans="14:36" x14ac:dyDescent="0.2">
      <c r="N506" s="29"/>
      <c r="O506" s="29"/>
      <c r="AF506" s="24"/>
      <c r="AG506" s="24"/>
      <c r="AH506" s="24"/>
      <c r="AI506" s="24"/>
      <c r="AJ506" s="24"/>
    </row>
    <row r="507" spans="14:36" x14ac:dyDescent="0.2">
      <c r="N507" s="29"/>
      <c r="O507" s="29"/>
      <c r="AF507" s="24"/>
      <c r="AG507" s="24"/>
      <c r="AH507" s="24"/>
      <c r="AI507" s="24"/>
      <c r="AJ507" s="24"/>
    </row>
    <row r="508" spans="14:36" x14ac:dyDescent="0.2">
      <c r="N508" s="29"/>
      <c r="O508" s="29"/>
      <c r="AF508" s="24"/>
      <c r="AG508" s="24"/>
      <c r="AH508" s="24"/>
      <c r="AI508" s="24"/>
      <c r="AJ508" s="24"/>
    </row>
    <row r="509" spans="14:36" x14ac:dyDescent="0.2">
      <c r="N509" s="29"/>
      <c r="O509" s="29"/>
      <c r="AF509" s="24"/>
      <c r="AG509" s="24"/>
      <c r="AH509" s="24"/>
      <c r="AI509" s="24"/>
      <c r="AJ509" s="24"/>
    </row>
    <row r="510" spans="14:36" x14ac:dyDescent="0.2">
      <c r="N510" s="29"/>
      <c r="O510" s="29"/>
      <c r="AF510" s="24"/>
      <c r="AG510" s="24"/>
      <c r="AH510" s="24"/>
      <c r="AI510" s="24"/>
      <c r="AJ510" s="24"/>
    </row>
    <row r="511" spans="14:36" x14ac:dyDescent="0.2">
      <c r="N511" s="29"/>
      <c r="O511" s="29"/>
      <c r="AF511" s="24"/>
      <c r="AG511" s="24"/>
      <c r="AH511" s="24"/>
      <c r="AI511" s="24"/>
      <c r="AJ511" s="24"/>
    </row>
    <row r="512" spans="14:36" x14ac:dyDescent="0.2">
      <c r="N512" s="29"/>
      <c r="O512" s="29"/>
      <c r="AF512" s="24"/>
      <c r="AG512" s="24"/>
      <c r="AH512" s="24"/>
      <c r="AI512" s="24"/>
      <c r="AJ512" s="24"/>
    </row>
    <row r="513" spans="14:36" x14ac:dyDescent="0.2">
      <c r="N513" s="29"/>
      <c r="O513" s="29"/>
      <c r="AF513" s="24"/>
      <c r="AG513" s="24"/>
      <c r="AH513" s="24"/>
      <c r="AI513" s="24"/>
      <c r="AJ513" s="24"/>
    </row>
    <row r="514" spans="14:36" x14ac:dyDescent="0.2">
      <c r="N514" s="29"/>
      <c r="O514" s="29"/>
      <c r="AF514" s="24"/>
      <c r="AG514" s="24"/>
      <c r="AH514" s="24"/>
      <c r="AI514" s="24"/>
      <c r="AJ514" s="24"/>
    </row>
    <row r="515" spans="14:36" x14ac:dyDescent="0.2">
      <c r="N515" s="29"/>
      <c r="O515" s="29"/>
      <c r="AF515" s="24"/>
      <c r="AG515" s="24"/>
      <c r="AH515" s="24"/>
      <c r="AI515" s="24"/>
      <c r="AJ515" s="24"/>
    </row>
    <row r="516" spans="14:36" x14ac:dyDescent="0.2">
      <c r="N516" s="29"/>
      <c r="O516" s="29"/>
      <c r="AF516" s="24"/>
      <c r="AG516" s="24"/>
      <c r="AH516" s="24"/>
      <c r="AI516" s="24"/>
      <c r="AJ516" s="24"/>
    </row>
    <row r="517" spans="14:36" x14ac:dyDescent="0.2">
      <c r="N517" s="29"/>
      <c r="O517" s="29"/>
      <c r="AF517" s="24"/>
      <c r="AG517" s="24"/>
      <c r="AH517" s="24"/>
      <c r="AI517" s="24"/>
      <c r="AJ517" s="24"/>
    </row>
    <row r="518" spans="14:36" x14ac:dyDescent="0.2">
      <c r="N518" s="29"/>
      <c r="O518" s="29"/>
      <c r="AF518" s="24"/>
      <c r="AG518" s="24"/>
      <c r="AH518" s="24"/>
      <c r="AI518" s="24"/>
      <c r="AJ518" s="24"/>
    </row>
    <row r="519" spans="14:36" x14ac:dyDescent="0.2">
      <c r="N519" s="29"/>
      <c r="O519" s="29"/>
      <c r="AF519" s="24"/>
      <c r="AG519" s="24"/>
      <c r="AH519" s="24"/>
      <c r="AI519" s="24"/>
      <c r="AJ519" s="24"/>
    </row>
    <row r="520" spans="14:36" x14ac:dyDescent="0.2">
      <c r="N520" s="29"/>
      <c r="O520" s="29"/>
      <c r="AF520" s="24"/>
      <c r="AG520" s="24"/>
      <c r="AH520" s="24"/>
      <c r="AI520" s="24"/>
      <c r="AJ520" s="24"/>
    </row>
    <row r="521" spans="14:36" x14ac:dyDescent="0.2">
      <c r="N521" s="29"/>
      <c r="O521" s="29"/>
      <c r="AF521" s="24"/>
      <c r="AG521" s="24"/>
      <c r="AH521" s="24"/>
      <c r="AI521" s="24"/>
      <c r="AJ521" s="24"/>
    </row>
    <row r="522" spans="14:36" x14ac:dyDescent="0.2">
      <c r="N522" s="29"/>
      <c r="O522" s="29"/>
      <c r="AF522" s="24"/>
      <c r="AG522" s="24"/>
      <c r="AH522" s="24"/>
      <c r="AI522" s="24"/>
      <c r="AJ522" s="24"/>
    </row>
    <row r="523" spans="14:36" x14ac:dyDescent="0.2">
      <c r="N523" s="29"/>
      <c r="O523" s="29"/>
      <c r="AF523" s="24"/>
      <c r="AG523" s="24"/>
      <c r="AH523" s="24"/>
      <c r="AI523" s="24"/>
      <c r="AJ523" s="24"/>
    </row>
    <row r="524" spans="14:36" x14ac:dyDescent="0.2">
      <c r="N524" s="29"/>
      <c r="O524" s="29"/>
      <c r="AF524" s="24"/>
      <c r="AG524" s="24"/>
      <c r="AH524" s="24"/>
      <c r="AI524" s="24"/>
      <c r="AJ524" s="24"/>
    </row>
    <row r="525" spans="14:36" x14ac:dyDescent="0.2">
      <c r="N525" s="29"/>
      <c r="O525" s="29"/>
      <c r="AF525" s="24"/>
      <c r="AG525" s="24"/>
      <c r="AH525" s="24"/>
      <c r="AI525" s="24"/>
      <c r="AJ525" s="24"/>
    </row>
    <row r="526" spans="14:36" x14ac:dyDescent="0.2">
      <c r="N526" s="29"/>
      <c r="O526" s="29"/>
      <c r="AF526" s="24"/>
      <c r="AG526" s="24"/>
      <c r="AH526" s="24"/>
      <c r="AI526" s="24"/>
      <c r="AJ526" s="24"/>
    </row>
    <row r="527" spans="14:36" x14ac:dyDescent="0.2">
      <c r="N527" s="29"/>
      <c r="O527" s="29"/>
      <c r="AF527" s="24"/>
      <c r="AG527" s="24"/>
      <c r="AH527" s="24"/>
      <c r="AI527" s="24"/>
      <c r="AJ527" s="24"/>
    </row>
    <row r="528" spans="14:36" x14ac:dyDescent="0.2">
      <c r="N528" s="29"/>
      <c r="O528" s="29"/>
      <c r="AF528" s="24"/>
      <c r="AG528" s="24"/>
      <c r="AH528" s="24"/>
      <c r="AI528" s="24"/>
      <c r="AJ528" s="24"/>
    </row>
    <row r="529" spans="14:36" x14ac:dyDescent="0.2">
      <c r="N529" s="29"/>
      <c r="O529" s="29"/>
      <c r="AF529" s="24"/>
      <c r="AG529" s="24"/>
      <c r="AH529" s="24"/>
      <c r="AI529" s="24"/>
      <c r="AJ529" s="24"/>
    </row>
    <row r="530" spans="14:36" x14ac:dyDescent="0.2">
      <c r="N530" s="29"/>
      <c r="O530" s="29"/>
      <c r="AF530" s="24"/>
      <c r="AG530" s="24"/>
      <c r="AH530" s="24"/>
      <c r="AI530" s="24"/>
      <c r="AJ530" s="24"/>
    </row>
    <row r="531" spans="14:36" x14ac:dyDescent="0.2">
      <c r="N531" s="29"/>
      <c r="O531" s="29"/>
      <c r="AF531" s="24"/>
      <c r="AG531" s="24"/>
      <c r="AH531" s="24"/>
      <c r="AI531" s="24"/>
      <c r="AJ531" s="24"/>
    </row>
    <row r="532" spans="14:36" x14ac:dyDescent="0.2">
      <c r="N532" s="29"/>
      <c r="O532" s="29"/>
      <c r="AF532" s="24"/>
      <c r="AG532" s="24"/>
      <c r="AH532" s="24"/>
      <c r="AI532" s="24"/>
      <c r="AJ532" s="24"/>
    </row>
    <row r="533" spans="14:36" x14ac:dyDescent="0.2">
      <c r="N533" s="29"/>
      <c r="O533" s="29"/>
      <c r="AF533" s="24"/>
      <c r="AG533" s="24"/>
      <c r="AH533" s="24"/>
      <c r="AI533" s="24"/>
      <c r="AJ533" s="24"/>
    </row>
    <row r="534" spans="14:36" x14ac:dyDescent="0.2">
      <c r="N534" s="29"/>
      <c r="O534" s="29"/>
      <c r="AF534" s="24"/>
      <c r="AG534" s="24"/>
      <c r="AH534" s="24"/>
      <c r="AI534" s="24"/>
      <c r="AJ534" s="24"/>
    </row>
    <row r="535" spans="14:36" x14ac:dyDescent="0.2">
      <c r="N535" s="29"/>
      <c r="O535" s="29"/>
      <c r="AF535" s="24"/>
      <c r="AG535" s="24"/>
      <c r="AH535" s="24"/>
      <c r="AI535" s="24"/>
      <c r="AJ535" s="24"/>
    </row>
    <row r="536" spans="14:36" x14ac:dyDescent="0.2">
      <c r="N536" s="29"/>
      <c r="O536" s="29"/>
      <c r="AF536" s="24"/>
      <c r="AG536" s="24"/>
      <c r="AH536" s="24"/>
      <c r="AI536" s="24"/>
      <c r="AJ536" s="24"/>
    </row>
    <row r="537" spans="14:36" x14ac:dyDescent="0.2">
      <c r="N537" s="29"/>
      <c r="O537" s="29"/>
      <c r="AF537" s="24"/>
      <c r="AG537" s="24"/>
      <c r="AH537" s="24"/>
      <c r="AI537" s="24"/>
      <c r="AJ537" s="24"/>
    </row>
    <row r="538" spans="14:36" x14ac:dyDescent="0.2">
      <c r="N538" s="29"/>
      <c r="O538" s="29"/>
      <c r="AF538" s="24"/>
      <c r="AG538" s="24"/>
      <c r="AH538" s="24"/>
      <c r="AI538" s="24"/>
      <c r="AJ538" s="24"/>
    </row>
    <row r="539" spans="14:36" x14ac:dyDescent="0.2">
      <c r="N539" s="29"/>
      <c r="O539" s="29"/>
      <c r="AF539" s="24"/>
      <c r="AG539" s="24"/>
      <c r="AH539" s="24"/>
      <c r="AI539" s="24"/>
      <c r="AJ539" s="24"/>
    </row>
    <row r="540" spans="14:36" x14ac:dyDescent="0.2">
      <c r="N540" s="29"/>
      <c r="O540" s="29"/>
      <c r="AF540" s="24"/>
      <c r="AG540" s="24"/>
      <c r="AH540" s="24"/>
      <c r="AI540" s="24"/>
      <c r="AJ540" s="24"/>
    </row>
    <row r="541" spans="14:36" x14ac:dyDescent="0.2">
      <c r="N541" s="29"/>
      <c r="O541" s="29"/>
      <c r="AF541" s="24"/>
      <c r="AG541" s="24"/>
      <c r="AH541" s="24"/>
      <c r="AI541" s="24"/>
      <c r="AJ541" s="24"/>
    </row>
    <row r="542" spans="14:36" x14ac:dyDescent="0.2">
      <c r="N542" s="29"/>
      <c r="O542" s="29"/>
      <c r="AF542" s="24"/>
      <c r="AG542" s="24"/>
      <c r="AH542" s="24"/>
      <c r="AI542" s="24"/>
      <c r="AJ542" s="24"/>
    </row>
    <row r="543" spans="14:36" x14ac:dyDescent="0.2">
      <c r="N543" s="29"/>
      <c r="O543" s="29"/>
      <c r="AF543" s="24"/>
      <c r="AG543" s="24"/>
      <c r="AH543" s="24"/>
      <c r="AI543" s="24"/>
      <c r="AJ543" s="24"/>
    </row>
    <row r="544" spans="14:36" x14ac:dyDescent="0.2">
      <c r="N544" s="29"/>
      <c r="O544" s="29"/>
      <c r="AF544" s="24"/>
      <c r="AG544" s="24"/>
      <c r="AH544" s="24"/>
      <c r="AI544" s="24"/>
      <c r="AJ544" s="24"/>
    </row>
    <row r="545" spans="14:36" x14ac:dyDescent="0.2">
      <c r="N545" s="29"/>
      <c r="O545" s="29"/>
      <c r="AF545" s="24"/>
      <c r="AG545" s="24"/>
      <c r="AH545" s="24"/>
      <c r="AI545" s="24"/>
      <c r="AJ545" s="24"/>
    </row>
    <row r="546" spans="14:36" x14ac:dyDescent="0.2">
      <c r="N546" s="29"/>
      <c r="O546" s="29"/>
      <c r="AF546" s="24"/>
      <c r="AG546" s="24"/>
      <c r="AH546" s="24"/>
      <c r="AI546" s="24"/>
      <c r="AJ546" s="24"/>
    </row>
    <row r="547" spans="14:36" x14ac:dyDescent="0.2">
      <c r="N547" s="29"/>
      <c r="O547" s="29"/>
      <c r="AF547" s="24"/>
      <c r="AG547" s="24"/>
      <c r="AH547" s="24"/>
      <c r="AI547" s="24"/>
      <c r="AJ547" s="24"/>
    </row>
    <row r="548" spans="14:36" x14ac:dyDescent="0.2">
      <c r="N548" s="29"/>
      <c r="O548" s="29"/>
      <c r="AF548" s="24"/>
      <c r="AG548" s="24"/>
      <c r="AH548" s="24"/>
      <c r="AI548" s="24"/>
      <c r="AJ548" s="24"/>
    </row>
    <row r="549" spans="14:36" x14ac:dyDescent="0.2">
      <c r="N549" s="29"/>
      <c r="O549" s="29"/>
      <c r="AF549" s="24"/>
      <c r="AG549" s="24"/>
      <c r="AH549" s="24"/>
      <c r="AI549" s="24"/>
      <c r="AJ549" s="24"/>
    </row>
    <row r="550" spans="14:36" x14ac:dyDescent="0.2">
      <c r="N550" s="29"/>
      <c r="O550" s="29"/>
      <c r="AF550" s="24"/>
      <c r="AG550" s="24"/>
      <c r="AH550" s="24"/>
      <c r="AI550" s="24"/>
      <c r="AJ550" s="24"/>
    </row>
    <row r="551" spans="14:36" x14ac:dyDescent="0.2">
      <c r="N551" s="29"/>
      <c r="O551" s="29"/>
      <c r="AF551" s="24"/>
      <c r="AG551" s="24"/>
      <c r="AH551" s="24"/>
      <c r="AI551" s="24"/>
      <c r="AJ551" s="24"/>
    </row>
    <row r="552" spans="14:36" x14ac:dyDescent="0.2">
      <c r="N552" s="29"/>
      <c r="O552" s="29"/>
      <c r="AF552" s="24"/>
      <c r="AG552" s="24"/>
      <c r="AH552" s="24"/>
      <c r="AI552" s="24"/>
      <c r="AJ552" s="24"/>
    </row>
    <row r="553" spans="14:36" x14ac:dyDescent="0.2">
      <c r="N553" s="29"/>
      <c r="O553" s="29"/>
      <c r="AF553" s="24"/>
      <c r="AG553" s="24"/>
      <c r="AH553" s="24"/>
      <c r="AI553" s="24"/>
      <c r="AJ553" s="24"/>
    </row>
    <row r="554" spans="14:36" x14ac:dyDescent="0.2">
      <c r="N554" s="29"/>
      <c r="O554" s="29"/>
      <c r="AF554" s="24"/>
      <c r="AG554" s="24"/>
      <c r="AH554" s="24"/>
      <c r="AI554" s="24"/>
      <c r="AJ554" s="24"/>
    </row>
    <row r="555" spans="14:36" x14ac:dyDescent="0.2">
      <c r="N555" s="29"/>
      <c r="O555" s="29"/>
      <c r="AF555" s="24"/>
      <c r="AG555" s="24"/>
      <c r="AH555" s="24"/>
      <c r="AI555" s="24"/>
      <c r="AJ555" s="24"/>
    </row>
    <row r="556" spans="14:36" x14ac:dyDescent="0.2">
      <c r="N556" s="29"/>
      <c r="O556" s="29"/>
      <c r="AF556" s="24"/>
      <c r="AG556" s="24"/>
      <c r="AH556" s="24"/>
      <c r="AI556" s="24"/>
      <c r="AJ556" s="24"/>
    </row>
    <row r="557" spans="14:36" x14ac:dyDescent="0.2">
      <c r="N557" s="29"/>
      <c r="O557" s="29"/>
      <c r="AF557" s="24"/>
      <c r="AG557" s="24"/>
      <c r="AH557" s="24"/>
      <c r="AI557" s="24"/>
      <c r="AJ557" s="24"/>
    </row>
    <row r="558" spans="14:36" x14ac:dyDescent="0.2">
      <c r="N558" s="29"/>
      <c r="O558" s="29"/>
      <c r="AF558" s="24"/>
      <c r="AG558" s="24"/>
      <c r="AH558" s="24"/>
      <c r="AI558" s="24"/>
      <c r="AJ558" s="24"/>
    </row>
    <row r="559" spans="14:36" x14ac:dyDescent="0.2">
      <c r="N559" s="29"/>
      <c r="O559" s="29"/>
      <c r="AF559" s="24"/>
      <c r="AG559" s="24"/>
      <c r="AH559" s="24"/>
      <c r="AI559" s="24"/>
      <c r="AJ559" s="24"/>
    </row>
    <row r="560" spans="14:36" x14ac:dyDescent="0.2">
      <c r="N560" s="29"/>
      <c r="O560" s="29"/>
      <c r="AF560" s="24"/>
      <c r="AG560" s="24"/>
      <c r="AH560" s="24"/>
      <c r="AI560" s="24"/>
      <c r="AJ560" s="24"/>
    </row>
    <row r="561" spans="14:36" x14ac:dyDescent="0.2">
      <c r="N561" s="29"/>
      <c r="O561" s="29"/>
      <c r="AF561" s="24"/>
      <c r="AG561" s="24"/>
      <c r="AH561" s="24"/>
      <c r="AI561" s="24"/>
      <c r="AJ561" s="24"/>
    </row>
    <row r="562" spans="14:36" x14ac:dyDescent="0.2">
      <c r="N562" s="29"/>
      <c r="O562" s="29"/>
      <c r="AF562" s="24"/>
      <c r="AG562" s="24"/>
      <c r="AH562" s="24"/>
      <c r="AI562" s="24"/>
      <c r="AJ562" s="24"/>
    </row>
    <row r="563" spans="14:36" x14ac:dyDescent="0.2">
      <c r="N563" s="29"/>
      <c r="O563" s="29"/>
      <c r="AF563" s="24"/>
      <c r="AG563" s="24"/>
      <c r="AH563" s="24"/>
      <c r="AI563" s="24"/>
      <c r="AJ563" s="24"/>
    </row>
    <row r="564" spans="14:36" x14ac:dyDescent="0.2">
      <c r="N564" s="29"/>
      <c r="O564" s="29"/>
      <c r="AF564" s="24"/>
      <c r="AG564" s="24"/>
      <c r="AH564" s="24"/>
      <c r="AI564" s="24"/>
      <c r="AJ564" s="24"/>
    </row>
    <row r="565" spans="14:36" x14ac:dyDescent="0.2">
      <c r="N565" s="29"/>
      <c r="O565" s="29"/>
      <c r="AF565" s="24"/>
      <c r="AG565" s="24"/>
      <c r="AH565" s="24"/>
      <c r="AI565" s="24"/>
      <c r="AJ565" s="24"/>
    </row>
    <row r="566" spans="14:36" x14ac:dyDescent="0.2">
      <c r="N566" s="29"/>
      <c r="O566" s="29"/>
      <c r="AF566" s="24"/>
      <c r="AG566" s="24"/>
      <c r="AH566" s="24"/>
      <c r="AI566" s="24"/>
      <c r="AJ566" s="24"/>
    </row>
    <row r="567" spans="14:36" x14ac:dyDescent="0.2">
      <c r="N567" s="29"/>
      <c r="O567" s="29"/>
      <c r="AF567" s="24"/>
      <c r="AG567" s="24"/>
      <c r="AH567" s="24"/>
      <c r="AI567" s="24"/>
      <c r="AJ567" s="24"/>
    </row>
    <row r="568" spans="14:36" x14ac:dyDescent="0.2">
      <c r="N568" s="29"/>
      <c r="O568" s="29"/>
      <c r="AF568" s="24"/>
      <c r="AG568" s="24"/>
      <c r="AH568" s="24"/>
      <c r="AI568" s="24"/>
      <c r="AJ568" s="24"/>
    </row>
    <row r="569" spans="14:36" x14ac:dyDescent="0.2">
      <c r="N569" s="29"/>
      <c r="O569" s="29"/>
      <c r="AF569" s="24"/>
      <c r="AG569" s="24"/>
      <c r="AH569" s="24"/>
      <c r="AI569" s="24"/>
      <c r="AJ569" s="24"/>
    </row>
    <row r="570" spans="14:36" x14ac:dyDescent="0.2">
      <c r="N570" s="29"/>
      <c r="O570" s="29"/>
      <c r="AF570" s="24"/>
      <c r="AG570" s="24"/>
      <c r="AH570" s="24"/>
      <c r="AI570" s="24"/>
      <c r="AJ570" s="24"/>
    </row>
    <row r="571" spans="14:36" x14ac:dyDescent="0.2">
      <c r="N571" s="29"/>
      <c r="O571" s="29"/>
      <c r="AF571" s="24"/>
      <c r="AG571" s="24"/>
      <c r="AH571" s="24"/>
      <c r="AI571" s="24"/>
      <c r="AJ571" s="24"/>
    </row>
    <row r="572" spans="14:36" x14ac:dyDescent="0.2">
      <c r="N572" s="29"/>
      <c r="O572" s="29"/>
      <c r="AF572" s="24"/>
      <c r="AG572" s="24"/>
      <c r="AH572" s="24"/>
      <c r="AI572" s="24"/>
      <c r="AJ572" s="24"/>
    </row>
    <row r="573" spans="14:36" x14ac:dyDescent="0.2">
      <c r="N573" s="29"/>
      <c r="O573" s="29"/>
      <c r="AF573" s="24"/>
      <c r="AG573" s="24"/>
      <c r="AH573" s="24"/>
      <c r="AI573" s="24"/>
      <c r="AJ573" s="24"/>
    </row>
    <row r="574" spans="14:36" x14ac:dyDescent="0.2">
      <c r="N574" s="29"/>
      <c r="O574" s="29"/>
      <c r="AF574" s="24"/>
      <c r="AG574" s="24"/>
      <c r="AH574" s="24"/>
      <c r="AI574" s="24"/>
      <c r="AJ574" s="24"/>
    </row>
    <row r="575" spans="14:36" x14ac:dyDescent="0.2">
      <c r="N575" s="29"/>
      <c r="O575" s="29"/>
      <c r="AF575" s="24"/>
      <c r="AG575" s="24"/>
      <c r="AH575" s="24"/>
      <c r="AI575" s="24"/>
      <c r="AJ575" s="24"/>
    </row>
    <row r="576" spans="14:36" x14ac:dyDescent="0.2">
      <c r="N576" s="29"/>
      <c r="O576" s="29"/>
      <c r="AF576" s="24"/>
      <c r="AG576" s="24"/>
      <c r="AH576" s="24"/>
      <c r="AI576" s="24"/>
      <c r="AJ576" s="24"/>
    </row>
    <row r="577" spans="14:36" x14ac:dyDescent="0.2">
      <c r="N577" s="29"/>
      <c r="O577" s="29"/>
      <c r="AF577" s="24"/>
      <c r="AG577" s="24"/>
      <c r="AH577" s="24"/>
      <c r="AI577" s="24"/>
      <c r="AJ577" s="24"/>
    </row>
    <row r="578" spans="14:36" x14ac:dyDescent="0.2">
      <c r="N578" s="29"/>
      <c r="O578" s="29"/>
      <c r="AF578" s="24"/>
      <c r="AG578" s="24"/>
      <c r="AH578" s="24"/>
      <c r="AI578" s="24"/>
      <c r="AJ578" s="24"/>
    </row>
    <row r="579" spans="14:36" x14ac:dyDescent="0.2">
      <c r="N579" s="29"/>
      <c r="O579" s="29"/>
      <c r="AF579" s="24"/>
      <c r="AG579" s="24"/>
      <c r="AH579" s="24"/>
      <c r="AI579" s="24"/>
      <c r="AJ579" s="24"/>
    </row>
    <row r="580" spans="14:36" x14ac:dyDescent="0.2">
      <c r="N580" s="29"/>
      <c r="O580" s="29"/>
      <c r="AF580" s="24"/>
      <c r="AG580" s="24"/>
      <c r="AH580" s="24"/>
      <c r="AI580" s="24"/>
      <c r="AJ580" s="24"/>
    </row>
    <row r="581" spans="14:36" x14ac:dyDescent="0.2">
      <c r="N581" s="29"/>
      <c r="O581" s="29"/>
      <c r="AF581" s="24"/>
      <c r="AG581" s="24"/>
      <c r="AH581" s="24"/>
      <c r="AI581" s="24"/>
      <c r="AJ581" s="24"/>
    </row>
    <row r="582" spans="14:36" x14ac:dyDescent="0.2">
      <c r="N582" s="29"/>
      <c r="O582" s="29"/>
      <c r="AF582" s="24"/>
      <c r="AG582" s="24"/>
      <c r="AH582" s="24"/>
      <c r="AI582" s="24"/>
      <c r="AJ582" s="24"/>
    </row>
    <row r="583" spans="14:36" x14ac:dyDescent="0.2">
      <c r="N583" s="29"/>
      <c r="O583" s="29"/>
      <c r="AF583" s="24"/>
      <c r="AG583" s="24"/>
      <c r="AH583" s="24"/>
      <c r="AI583" s="24"/>
      <c r="AJ583" s="24"/>
    </row>
    <row r="584" spans="14:36" x14ac:dyDescent="0.2">
      <c r="N584" s="29"/>
      <c r="O584" s="29"/>
      <c r="AF584" s="24"/>
      <c r="AG584" s="24"/>
      <c r="AH584" s="24"/>
      <c r="AI584" s="24"/>
      <c r="AJ584" s="24"/>
    </row>
    <row r="585" spans="14:36" x14ac:dyDescent="0.2">
      <c r="N585" s="29"/>
      <c r="O585" s="29"/>
      <c r="AF585" s="24"/>
      <c r="AG585" s="24"/>
      <c r="AH585" s="24"/>
      <c r="AI585" s="24"/>
      <c r="AJ585" s="24"/>
    </row>
    <row r="586" spans="14:36" x14ac:dyDescent="0.2">
      <c r="N586" s="29"/>
      <c r="O586" s="29"/>
      <c r="AF586" s="24"/>
      <c r="AG586" s="24"/>
      <c r="AH586" s="24"/>
      <c r="AI586" s="24"/>
      <c r="AJ586" s="24"/>
    </row>
    <row r="587" spans="14:36" x14ac:dyDescent="0.2">
      <c r="N587" s="29"/>
      <c r="O587" s="29"/>
      <c r="AF587" s="24"/>
      <c r="AG587" s="24"/>
      <c r="AH587" s="24"/>
      <c r="AI587" s="24"/>
      <c r="AJ587" s="24"/>
    </row>
    <row r="588" spans="14:36" x14ac:dyDescent="0.2">
      <c r="N588" s="29"/>
      <c r="O588" s="29"/>
      <c r="AF588" s="24"/>
      <c r="AG588" s="24"/>
      <c r="AH588" s="24"/>
      <c r="AI588" s="24"/>
      <c r="AJ588" s="24"/>
    </row>
    <row r="589" spans="14:36" x14ac:dyDescent="0.2">
      <c r="N589" s="29"/>
      <c r="O589" s="29"/>
      <c r="AF589" s="24"/>
      <c r="AG589" s="24"/>
      <c r="AH589" s="24"/>
      <c r="AI589" s="24"/>
      <c r="AJ589" s="24"/>
    </row>
    <row r="590" spans="14:36" x14ac:dyDescent="0.2">
      <c r="N590" s="29"/>
      <c r="O590" s="29"/>
      <c r="AF590" s="24"/>
      <c r="AG590" s="24"/>
      <c r="AH590" s="24"/>
      <c r="AI590" s="24"/>
      <c r="AJ590" s="24"/>
    </row>
    <row r="591" spans="14:36" x14ac:dyDescent="0.2">
      <c r="N591" s="29"/>
      <c r="O591" s="29"/>
      <c r="AF591" s="24"/>
      <c r="AG591" s="24"/>
      <c r="AH591" s="24"/>
      <c r="AI591" s="24"/>
      <c r="AJ591" s="24"/>
    </row>
    <row r="592" spans="14:36" x14ac:dyDescent="0.2">
      <c r="N592" s="29"/>
      <c r="O592" s="29"/>
      <c r="AF592" s="24"/>
      <c r="AG592" s="24"/>
      <c r="AH592" s="24"/>
      <c r="AI592" s="24"/>
      <c r="AJ592" s="24"/>
    </row>
    <row r="593" spans="14:36" x14ac:dyDescent="0.2">
      <c r="N593" s="29"/>
      <c r="O593" s="29"/>
      <c r="AF593" s="24"/>
      <c r="AG593" s="24"/>
      <c r="AH593" s="24"/>
      <c r="AI593" s="24"/>
      <c r="AJ593" s="24"/>
    </row>
    <row r="594" spans="14:36" x14ac:dyDescent="0.2">
      <c r="N594" s="29"/>
      <c r="O594" s="29"/>
      <c r="AF594" s="24"/>
      <c r="AG594" s="24"/>
      <c r="AH594" s="24"/>
      <c r="AI594" s="24"/>
      <c r="AJ594" s="24"/>
    </row>
    <row r="595" spans="14:36" x14ac:dyDescent="0.2">
      <c r="N595" s="29"/>
      <c r="O595" s="29"/>
      <c r="AF595" s="24"/>
      <c r="AG595" s="24"/>
      <c r="AH595" s="24"/>
      <c r="AI595" s="24"/>
      <c r="AJ595" s="24"/>
    </row>
    <row r="596" spans="14:36" x14ac:dyDescent="0.2">
      <c r="N596" s="29"/>
      <c r="O596" s="29"/>
      <c r="AF596" s="24"/>
      <c r="AG596" s="24"/>
      <c r="AH596" s="24"/>
      <c r="AI596" s="24"/>
      <c r="AJ596" s="24"/>
    </row>
    <row r="597" spans="14:36" x14ac:dyDescent="0.2">
      <c r="N597" s="29"/>
      <c r="O597" s="29"/>
      <c r="AF597" s="24"/>
      <c r="AG597" s="24"/>
      <c r="AH597" s="24"/>
      <c r="AI597" s="24"/>
      <c r="AJ597" s="24"/>
    </row>
    <row r="598" spans="14:36" x14ac:dyDescent="0.2">
      <c r="N598" s="29"/>
      <c r="O598" s="29"/>
      <c r="AF598" s="24"/>
      <c r="AG598" s="24"/>
      <c r="AH598" s="24"/>
      <c r="AI598" s="24"/>
      <c r="AJ598" s="24"/>
    </row>
    <row r="599" spans="14:36" x14ac:dyDescent="0.2">
      <c r="N599" s="29"/>
      <c r="O599" s="29"/>
      <c r="AF599" s="24"/>
      <c r="AG599" s="24"/>
      <c r="AH599" s="24"/>
      <c r="AI599" s="24"/>
      <c r="AJ599" s="24"/>
    </row>
    <row r="600" spans="14:36" x14ac:dyDescent="0.2">
      <c r="N600" s="29"/>
      <c r="O600" s="29"/>
      <c r="AF600" s="24"/>
      <c r="AG600" s="24"/>
      <c r="AH600" s="24"/>
      <c r="AI600" s="24"/>
      <c r="AJ600" s="24"/>
    </row>
    <row r="601" spans="14:36" x14ac:dyDescent="0.2">
      <c r="N601" s="29"/>
      <c r="O601" s="29"/>
      <c r="AF601" s="24"/>
      <c r="AG601" s="24"/>
      <c r="AH601" s="24"/>
      <c r="AI601" s="24"/>
      <c r="AJ601" s="24"/>
    </row>
    <row r="602" spans="14:36" x14ac:dyDescent="0.2">
      <c r="N602" s="29"/>
      <c r="O602" s="29"/>
      <c r="AF602" s="24"/>
      <c r="AG602" s="24"/>
      <c r="AH602" s="24"/>
      <c r="AI602" s="24"/>
      <c r="AJ602" s="24"/>
    </row>
    <row r="603" spans="14:36" x14ac:dyDescent="0.2">
      <c r="N603" s="29"/>
      <c r="O603" s="29"/>
      <c r="AF603" s="24"/>
      <c r="AG603" s="24"/>
      <c r="AH603" s="24"/>
      <c r="AI603" s="24"/>
      <c r="AJ603" s="24"/>
    </row>
    <row r="604" spans="14:36" x14ac:dyDescent="0.2">
      <c r="N604" s="29"/>
      <c r="O604" s="29"/>
      <c r="AF604" s="24"/>
      <c r="AG604" s="24"/>
      <c r="AH604" s="24"/>
      <c r="AI604" s="24"/>
      <c r="AJ604" s="24"/>
    </row>
    <row r="605" spans="14:36" x14ac:dyDescent="0.2">
      <c r="N605" s="29"/>
      <c r="O605" s="29"/>
      <c r="AF605" s="24"/>
      <c r="AG605" s="24"/>
      <c r="AH605" s="24"/>
      <c r="AI605" s="24"/>
      <c r="AJ605" s="24"/>
    </row>
    <row r="606" spans="14:36" x14ac:dyDescent="0.2">
      <c r="N606" s="29"/>
      <c r="O606" s="29"/>
      <c r="AF606" s="24"/>
      <c r="AG606" s="24"/>
      <c r="AH606" s="24"/>
      <c r="AI606" s="24"/>
      <c r="AJ606" s="24"/>
    </row>
    <row r="607" spans="14:36" x14ac:dyDescent="0.2">
      <c r="N607" s="29"/>
      <c r="O607" s="29"/>
      <c r="AF607" s="24"/>
      <c r="AG607" s="24"/>
      <c r="AH607" s="24"/>
      <c r="AI607" s="24"/>
      <c r="AJ607" s="24"/>
    </row>
    <row r="608" spans="14:36" x14ac:dyDescent="0.2">
      <c r="N608" s="29"/>
      <c r="O608" s="29"/>
      <c r="AF608" s="24"/>
      <c r="AG608" s="24"/>
      <c r="AH608" s="24"/>
      <c r="AI608" s="24"/>
      <c r="AJ608" s="24"/>
    </row>
    <row r="609" spans="14:36" x14ac:dyDescent="0.2">
      <c r="N609" s="29"/>
      <c r="O609" s="29"/>
      <c r="AF609" s="24"/>
      <c r="AG609" s="24"/>
      <c r="AH609" s="24"/>
      <c r="AI609" s="24"/>
      <c r="AJ609" s="24"/>
    </row>
    <row r="610" spans="14:36" x14ac:dyDescent="0.2">
      <c r="N610" s="29"/>
      <c r="O610" s="29"/>
      <c r="AF610" s="24"/>
      <c r="AG610" s="24"/>
      <c r="AH610" s="24"/>
      <c r="AI610" s="24"/>
      <c r="AJ610" s="24"/>
    </row>
    <row r="611" spans="14:36" x14ac:dyDescent="0.2">
      <c r="N611" s="29"/>
      <c r="O611" s="29"/>
      <c r="AF611" s="24"/>
      <c r="AG611" s="24"/>
      <c r="AH611" s="24"/>
      <c r="AI611" s="24"/>
      <c r="AJ611" s="24"/>
    </row>
    <row r="612" spans="14:36" x14ac:dyDescent="0.2">
      <c r="N612" s="29"/>
      <c r="O612" s="29"/>
      <c r="AF612" s="24"/>
      <c r="AG612" s="24"/>
      <c r="AH612" s="24"/>
      <c r="AI612" s="24"/>
      <c r="AJ612" s="24"/>
    </row>
    <row r="613" spans="14:36" x14ac:dyDescent="0.2">
      <c r="N613" s="29"/>
      <c r="O613" s="29"/>
      <c r="AF613" s="24"/>
      <c r="AG613" s="24"/>
      <c r="AH613" s="24"/>
      <c r="AI613" s="24"/>
      <c r="AJ613" s="24"/>
    </row>
    <row r="614" spans="14:36" x14ac:dyDescent="0.2">
      <c r="N614" s="29"/>
      <c r="O614" s="29"/>
      <c r="AF614" s="24"/>
      <c r="AG614" s="24"/>
      <c r="AH614" s="24"/>
      <c r="AI614" s="24"/>
      <c r="AJ614" s="24"/>
    </row>
    <row r="615" spans="14:36" x14ac:dyDescent="0.2">
      <c r="N615" s="29"/>
      <c r="O615" s="29"/>
      <c r="AF615" s="24"/>
      <c r="AG615" s="24"/>
      <c r="AH615" s="24"/>
      <c r="AI615" s="24"/>
      <c r="AJ615" s="24"/>
    </row>
    <row r="616" spans="14:36" x14ac:dyDescent="0.2">
      <c r="N616" s="29"/>
      <c r="O616" s="29"/>
      <c r="AF616" s="24"/>
      <c r="AG616" s="24"/>
      <c r="AH616" s="24"/>
      <c r="AI616" s="24"/>
      <c r="AJ616" s="24"/>
    </row>
    <row r="617" spans="14:36" x14ac:dyDescent="0.2">
      <c r="N617" s="29"/>
      <c r="O617" s="29"/>
      <c r="AF617" s="24"/>
      <c r="AG617" s="24"/>
      <c r="AH617" s="24"/>
      <c r="AI617" s="24"/>
      <c r="AJ617" s="24"/>
    </row>
    <row r="618" spans="14:36" x14ac:dyDescent="0.2">
      <c r="N618" s="29"/>
      <c r="O618" s="29"/>
      <c r="AF618" s="24"/>
      <c r="AG618" s="24"/>
      <c r="AH618" s="24"/>
      <c r="AI618" s="24"/>
      <c r="AJ618" s="24"/>
    </row>
    <row r="619" spans="14:36" x14ac:dyDescent="0.2">
      <c r="N619" s="29"/>
      <c r="O619" s="29"/>
      <c r="AF619" s="24"/>
      <c r="AG619" s="24"/>
      <c r="AH619" s="24"/>
      <c r="AI619" s="24"/>
      <c r="AJ619" s="24"/>
    </row>
    <row r="620" spans="14:36" x14ac:dyDescent="0.2">
      <c r="N620" s="29"/>
      <c r="O620" s="29"/>
      <c r="AF620" s="24"/>
      <c r="AG620" s="24"/>
      <c r="AH620" s="24"/>
      <c r="AI620" s="24"/>
      <c r="AJ620" s="24"/>
    </row>
    <row r="621" spans="14:36" x14ac:dyDescent="0.2">
      <c r="N621" s="29"/>
      <c r="O621" s="29"/>
      <c r="AF621" s="24"/>
      <c r="AG621" s="24"/>
      <c r="AH621" s="24"/>
      <c r="AI621" s="24"/>
      <c r="AJ621" s="24"/>
    </row>
    <row r="622" spans="14:36" x14ac:dyDescent="0.2">
      <c r="N622" s="29"/>
      <c r="O622" s="29"/>
      <c r="AF622" s="24"/>
      <c r="AG622" s="24"/>
      <c r="AH622" s="24"/>
      <c r="AI622" s="24"/>
      <c r="AJ622" s="24"/>
    </row>
    <row r="623" spans="14:36" x14ac:dyDescent="0.2">
      <c r="N623" s="29"/>
      <c r="O623" s="29"/>
      <c r="AF623" s="24"/>
      <c r="AG623" s="24"/>
      <c r="AH623" s="24"/>
      <c r="AI623" s="24"/>
      <c r="AJ623" s="24"/>
    </row>
    <row r="624" spans="14:36" x14ac:dyDescent="0.2">
      <c r="N624" s="29"/>
      <c r="O624" s="29"/>
      <c r="AF624" s="24"/>
      <c r="AG624" s="24"/>
      <c r="AH624" s="24"/>
      <c r="AI624" s="24"/>
      <c r="AJ624" s="24"/>
    </row>
    <row r="625" spans="14:36" x14ac:dyDescent="0.2">
      <c r="N625" s="29"/>
      <c r="O625" s="29"/>
      <c r="AF625" s="24"/>
      <c r="AG625" s="24"/>
      <c r="AH625" s="24"/>
      <c r="AI625" s="24"/>
      <c r="AJ625" s="24"/>
    </row>
    <row r="626" spans="14:36" x14ac:dyDescent="0.2">
      <c r="N626" s="29"/>
      <c r="O626" s="29"/>
      <c r="AF626" s="24"/>
      <c r="AG626" s="24"/>
      <c r="AH626" s="24"/>
      <c r="AI626" s="24"/>
      <c r="AJ626" s="24"/>
    </row>
    <row r="627" spans="14:36" x14ac:dyDescent="0.2">
      <c r="N627" s="29"/>
      <c r="O627" s="29"/>
      <c r="AF627" s="24"/>
      <c r="AG627" s="24"/>
      <c r="AH627" s="24"/>
      <c r="AI627" s="24"/>
      <c r="AJ627" s="24"/>
    </row>
    <row r="628" spans="14:36" x14ac:dyDescent="0.2">
      <c r="N628" s="29"/>
      <c r="O628" s="29"/>
      <c r="AF628" s="24"/>
      <c r="AG628" s="24"/>
      <c r="AH628" s="24"/>
      <c r="AI628" s="24"/>
      <c r="AJ628" s="24"/>
    </row>
    <row r="629" spans="14:36" x14ac:dyDescent="0.2">
      <c r="N629" s="29"/>
      <c r="O629" s="29"/>
      <c r="AF629" s="24"/>
      <c r="AG629" s="24"/>
      <c r="AH629" s="24"/>
      <c r="AI629" s="24"/>
      <c r="AJ629" s="24"/>
    </row>
    <row r="630" spans="14:36" x14ac:dyDescent="0.2">
      <c r="N630" s="29"/>
      <c r="O630" s="29"/>
      <c r="AF630" s="24"/>
      <c r="AG630" s="24"/>
      <c r="AH630" s="24"/>
      <c r="AI630" s="24"/>
      <c r="AJ630" s="24"/>
    </row>
    <row r="631" spans="14:36" x14ac:dyDescent="0.2">
      <c r="N631" s="29"/>
      <c r="O631" s="29"/>
      <c r="AF631" s="24"/>
      <c r="AG631" s="24"/>
      <c r="AH631" s="24"/>
      <c r="AI631" s="24"/>
      <c r="AJ631" s="24"/>
    </row>
    <row r="632" spans="14:36" x14ac:dyDescent="0.2">
      <c r="N632" s="29"/>
      <c r="O632" s="29"/>
      <c r="AF632" s="24"/>
      <c r="AG632" s="24"/>
      <c r="AH632" s="24"/>
      <c r="AI632" s="24"/>
      <c r="AJ632" s="24"/>
    </row>
    <row r="633" spans="14:36" x14ac:dyDescent="0.2">
      <c r="N633" s="29"/>
      <c r="O633" s="29"/>
      <c r="AF633" s="24"/>
      <c r="AG633" s="24"/>
      <c r="AH633" s="24"/>
      <c r="AI633" s="24"/>
      <c r="AJ633" s="24"/>
    </row>
    <row r="634" spans="14:36" x14ac:dyDescent="0.2">
      <c r="N634" s="29"/>
      <c r="O634" s="29"/>
      <c r="AF634" s="24"/>
      <c r="AG634" s="24"/>
      <c r="AH634" s="24"/>
      <c r="AI634" s="24"/>
      <c r="AJ634" s="24"/>
    </row>
    <row r="635" spans="14:36" x14ac:dyDescent="0.2">
      <c r="N635" s="29"/>
      <c r="O635" s="29"/>
      <c r="AF635" s="24"/>
      <c r="AG635" s="24"/>
      <c r="AH635" s="24"/>
      <c r="AI635" s="24"/>
      <c r="AJ635" s="24"/>
    </row>
    <row r="636" spans="14:36" x14ac:dyDescent="0.2">
      <c r="N636" s="29"/>
      <c r="O636" s="29"/>
      <c r="AF636" s="24"/>
      <c r="AG636" s="24"/>
      <c r="AH636" s="24"/>
      <c r="AI636" s="24"/>
      <c r="AJ636" s="24"/>
    </row>
    <row r="637" spans="14:36" x14ac:dyDescent="0.2">
      <c r="N637" s="29"/>
      <c r="O637" s="29"/>
      <c r="AF637" s="24"/>
      <c r="AG637" s="24"/>
      <c r="AH637" s="24"/>
      <c r="AI637" s="24"/>
      <c r="AJ637" s="24"/>
    </row>
    <row r="638" spans="14:36" x14ac:dyDescent="0.2">
      <c r="N638" s="29"/>
      <c r="O638" s="29"/>
      <c r="AF638" s="24"/>
      <c r="AG638" s="24"/>
      <c r="AH638" s="24"/>
      <c r="AI638" s="24"/>
      <c r="AJ638" s="24"/>
    </row>
    <row r="639" spans="14:36" x14ac:dyDescent="0.2">
      <c r="N639" s="29"/>
      <c r="O639" s="29"/>
      <c r="AF639" s="24"/>
      <c r="AG639" s="24"/>
      <c r="AH639" s="24"/>
      <c r="AI639" s="24"/>
      <c r="AJ639" s="24"/>
    </row>
    <row r="640" spans="14:36" x14ac:dyDescent="0.2">
      <c r="N640" s="29"/>
      <c r="O640" s="29"/>
      <c r="AF640" s="24"/>
      <c r="AG640" s="24"/>
      <c r="AH640" s="24"/>
      <c r="AI640" s="24"/>
      <c r="AJ640" s="24"/>
    </row>
    <row r="641" spans="14:36" x14ac:dyDescent="0.2">
      <c r="N641" s="29"/>
      <c r="O641" s="29"/>
      <c r="AF641" s="24"/>
      <c r="AG641" s="24"/>
      <c r="AH641" s="24"/>
      <c r="AI641" s="24"/>
      <c r="AJ641" s="24"/>
    </row>
    <row r="642" spans="14:36" x14ac:dyDescent="0.2">
      <c r="N642" s="29"/>
      <c r="O642" s="29"/>
      <c r="AF642" s="24"/>
      <c r="AG642" s="24"/>
      <c r="AH642" s="24"/>
      <c r="AI642" s="24"/>
      <c r="AJ642" s="24"/>
    </row>
    <row r="643" spans="14:36" x14ac:dyDescent="0.2">
      <c r="N643" s="29"/>
      <c r="O643" s="29"/>
      <c r="AF643" s="24"/>
      <c r="AG643" s="24"/>
      <c r="AH643" s="24"/>
      <c r="AI643" s="24"/>
      <c r="AJ643" s="24"/>
    </row>
    <row r="644" spans="14:36" x14ac:dyDescent="0.2">
      <c r="N644" s="29"/>
      <c r="O644" s="29"/>
      <c r="AF644" s="24"/>
      <c r="AG644" s="24"/>
      <c r="AH644" s="24"/>
      <c r="AI644" s="24"/>
      <c r="AJ644" s="24"/>
    </row>
    <row r="645" spans="14:36" x14ac:dyDescent="0.2">
      <c r="N645" s="29"/>
      <c r="O645" s="29"/>
      <c r="AF645" s="24"/>
      <c r="AG645" s="24"/>
      <c r="AH645" s="24"/>
      <c r="AI645" s="24"/>
      <c r="AJ645" s="24"/>
    </row>
    <row r="646" spans="14:36" x14ac:dyDescent="0.2">
      <c r="N646" s="29"/>
      <c r="O646" s="29"/>
      <c r="AF646" s="24"/>
      <c r="AG646" s="24"/>
      <c r="AH646" s="24"/>
      <c r="AI646" s="24"/>
      <c r="AJ646" s="24"/>
    </row>
    <row r="647" spans="14:36" x14ac:dyDescent="0.2">
      <c r="N647" s="29"/>
      <c r="O647" s="29"/>
      <c r="AF647" s="24"/>
      <c r="AG647" s="24"/>
      <c r="AH647" s="24"/>
      <c r="AI647" s="24"/>
      <c r="AJ647" s="24"/>
    </row>
    <row r="648" spans="14:36" x14ac:dyDescent="0.2">
      <c r="N648" s="29"/>
      <c r="O648" s="29"/>
      <c r="AF648" s="24"/>
      <c r="AG648" s="24"/>
      <c r="AH648" s="24"/>
      <c r="AI648" s="24"/>
      <c r="AJ648" s="24"/>
    </row>
    <row r="649" spans="14:36" x14ac:dyDescent="0.2">
      <c r="N649" s="29"/>
      <c r="O649" s="29"/>
      <c r="AF649" s="24"/>
      <c r="AG649" s="24"/>
      <c r="AH649" s="24"/>
      <c r="AI649" s="24"/>
      <c r="AJ649" s="24"/>
    </row>
    <row r="650" spans="14:36" x14ac:dyDescent="0.2">
      <c r="N650" s="29"/>
      <c r="O650" s="29"/>
      <c r="AF650" s="24"/>
      <c r="AG650" s="24"/>
      <c r="AH650" s="24"/>
      <c r="AI650" s="24"/>
      <c r="AJ650" s="24"/>
    </row>
    <row r="651" spans="14:36" x14ac:dyDescent="0.2">
      <c r="N651" s="29"/>
      <c r="O651" s="29"/>
      <c r="AF651" s="24"/>
      <c r="AG651" s="24"/>
      <c r="AH651" s="24"/>
      <c r="AI651" s="24"/>
      <c r="AJ651" s="24"/>
    </row>
    <row r="652" spans="14:36" x14ac:dyDescent="0.2">
      <c r="N652" s="29"/>
      <c r="O652" s="29"/>
      <c r="AF652" s="24"/>
      <c r="AG652" s="24"/>
      <c r="AH652" s="24"/>
      <c r="AI652" s="24"/>
      <c r="AJ652" s="24"/>
    </row>
    <row r="653" spans="14:36" x14ac:dyDescent="0.2">
      <c r="N653" s="29"/>
      <c r="O653" s="29"/>
      <c r="AF653" s="24"/>
      <c r="AG653" s="24"/>
      <c r="AH653" s="24"/>
      <c r="AI653" s="24"/>
      <c r="AJ653" s="24"/>
    </row>
    <row r="654" spans="14:36" x14ac:dyDescent="0.2">
      <c r="N654" s="29"/>
      <c r="O654" s="29"/>
      <c r="AF654" s="24"/>
      <c r="AG654" s="24"/>
      <c r="AH654" s="24"/>
      <c r="AI654" s="24"/>
      <c r="AJ654" s="24"/>
    </row>
    <row r="655" spans="14:36" x14ac:dyDescent="0.2">
      <c r="N655" s="29"/>
      <c r="O655" s="29"/>
      <c r="AF655" s="24"/>
      <c r="AG655" s="24"/>
      <c r="AH655" s="24"/>
      <c r="AI655" s="24"/>
      <c r="AJ655" s="24"/>
    </row>
    <row r="656" spans="14:36" x14ac:dyDescent="0.2">
      <c r="N656" s="29"/>
      <c r="O656" s="29"/>
      <c r="AF656" s="24"/>
      <c r="AG656" s="24"/>
      <c r="AH656" s="24"/>
      <c r="AI656" s="24"/>
      <c r="AJ656" s="24"/>
    </row>
    <row r="657" spans="14:36" x14ac:dyDescent="0.2">
      <c r="N657" s="29"/>
      <c r="O657" s="29"/>
      <c r="AF657" s="24"/>
      <c r="AG657" s="24"/>
      <c r="AH657" s="24"/>
      <c r="AI657" s="24"/>
      <c r="AJ657" s="24"/>
    </row>
    <row r="658" spans="14:36" x14ac:dyDescent="0.2">
      <c r="N658" s="29"/>
      <c r="O658" s="29"/>
      <c r="AF658" s="24"/>
      <c r="AG658" s="24"/>
      <c r="AH658" s="24"/>
      <c r="AI658" s="24"/>
      <c r="AJ658" s="24"/>
    </row>
    <row r="659" spans="14:36" x14ac:dyDescent="0.2">
      <c r="N659" s="29"/>
      <c r="O659" s="29"/>
      <c r="AF659" s="24"/>
      <c r="AG659" s="24"/>
      <c r="AH659" s="24"/>
      <c r="AI659" s="24"/>
      <c r="AJ659" s="24"/>
    </row>
    <row r="660" spans="14:36" x14ac:dyDescent="0.2">
      <c r="N660" s="29"/>
      <c r="O660" s="29"/>
      <c r="AF660" s="24"/>
      <c r="AG660" s="24"/>
      <c r="AH660" s="24"/>
      <c r="AI660" s="24"/>
      <c r="AJ660" s="24"/>
    </row>
    <row r="661" spans="14:36" x14ac:dyDescent="0.2">
      <c r="N661" s="29"/>
      <c r="O661" s="29"/>
      <c r="AF661" s="24"/>
      <c r="AG661" s="24"/>
      <c r="AH661" s="24"/>
      <c r="AI661" s="24"/>
      <c r="AJ661" s="24"/>
    </row>
    <row r="662" spans="14:36" x14ac:dyDescent="0.2">
      <c r="N662" s="29"/>
      <c r="O662" s="29"/>
      <c r="AF662" s="24"/>
      <c r="AG662" s="24"/>
      <c r="AH662" s="24"/>
      <c r="AI662" s="24"/>
      <c r="AJ662" s="24"/>
    </row>
    <row r="663" spans="14:36" x14ac:dyDescent="0.2">
      <c r="N663" s="29"/>
      <c r="O663" s="29"/>
      <c r="AF663" s="24"/>
      <c r="AG663" s="24"/>
      <c r="AH663" s="24"/>
      <c r="AI663" s="24"/>
      <c r="AJ663" s="24"/>
    </row>
    <row r="664" spans="14:36" x14ac:dyDescent="0.2">
      <c r="N664" s="29"/>
      <c r="O664" s="29"/>
      <c r="AF664" s="24"/>
      <c r="AG664" s="24"/>
      <c r="AH664" s="24"/>
      <c r="AI664" s="24"/>
      <c r="AJ664" s="24"/>
    </row>
    <row r="665" spans="14:36" x14ac:dyDescent="0.2">
      <c r="N665" s="29"/>
      <c r="O665" s="29"/>
      <c r="AF665" s="24"/>
      <c r="AG665" s="24"/>
      <c r="AH665" s="24"/>
      <c r="AI665" s="24"/>
      <c r="AJ665" s="24"/>
    </row>
    <row r="666" spans="14:36" x14ac:dyDescent="0.2">
      <c r="N666" s="29"/>
      <c r="O666" s="29"/>
      <c r="AF666" s="24"/>
      <c r="AG666" s="24"/>
      <c r="AH666" s="24"/>
      <c r="AI666" s="24"/>
      <c r="AJ666" s="24"/>
    </row>
    <row r="667" spans="14:36" x14ac:dyDescent="0.2">
      <c r="N667" s="29"/>
      <c r="O667" s="29"/>
      <c r="AF667" s="24"/>
      <c r="AG667" s="24"/>
      <c r="AH667" s="24"/>
      <c r="AI667" s="24"/>
      <c r="AJ667" s="24"/>
    </row>
    <row r="668" spans="14:36" x14ac:dyDescent="0.2">
      <c r="N668" s="29"/>
      <c r="O668" s="29"/>
      <c r="AF668" s="24"/>
      <c r="AG668" s="24"/>
      <c r="AH668" s="24"/>
      <c r="AI668" s="24"/>
      <c r="AJ668" s="24"/>
    </row>
    <row r="669" spans="14:36" x14ac:dyDescent="0.2">
      <c r="N669" s="29"/>
      <c r="O669" s="29"/>
      <c r="AF669" s="24"/>
      <c r="AG669" s="24"/>
      <c r="AH669" s="24"/>
      <c r="AI669" s="24"/>
      <c r="AJ669" s="24"/>
    </row>
    <row r="670" spans="14:36" x14ac:dyDescent="0.2">
      <c r="N670" s="29"/>
      <c r="O670" s="29"/>
      <c r="AF670" s="24"/>
      <c r="AG670" s="24"/>
      <c r="AH670" s="24"/>
      <c r="AI670" s="24"/>
      <c r="AJ670" s="24"/>
    </row>
    <row r="671" spans="14:36" x14ac:dyDescent="0.2">
      <c r="N671" s="29"/>
      <c r="O671" s="29"/>
      <c r="AF671" s="24"/>
      <c r="AG671" s="24"/>
      <c r="AH671" s="24"/>
      <c r="AI671" s="24"/>
      <c r="AJ671" s="24"/>
    </row>
    <row r="672" spans="14:36" x14ac:dyDescent="0.2">
      <c r="N672" s="29"/>
      <c r="O672" s="29"/>
      <c r="AF672" s="24"/>
      <c r="AG672" s="24"/>
      <c r="AH672" s="24"/>
      <c r="AI672" s="24"/>
      <c r="AJ672" s="24"/>
    </row>
    <row r="673" spans="14:36" x14ac:dyDescent="0.2">
      <c r="N673" s="29"/>
      <c r="O673" s="29"/>
      <c r="AF673" s="24"/>
      <c r="AG673" s="24"/>
      <c r="AH673" s="24"/>
      <c r="AI673" s="24"/>
      <c r="AJ673" s="24"/>
    </row>
    <row r="674" spans="14:36" x14ac:dyDescent="0.2">
      <c r="N674" s="29"/>
      <c r="O674" s="29"/>
      <c r="AF674" s="24"/>
      <c r="AG674" s="24"/>
      <c r="AH674" s="24"/>
      <c r="AI674" s="24"/>
      <c r="AJ674" s="24"/>
    </row>
    <row r="675" spans="14:36" x14ac:dyDescent="0.2">
      <c r="N675" s="29"/>
      <c r="O675" s="29"/>
      <c r="AF675" s="24"/>
      <c r="AG675" s="24"/>
      <c r="AH675" s="24"/>
      <c r="AI675" s="24"/>
      <c r="AJ675" s="24"/>
    </row>
    <row r="676" spans="14:36" x14ac:dyDescent="0.2">
      <c r="N676" s="29"/>
      <c r="O676" s="29"/>
      <c r="AF676" s="24"/>
      <c r="AG676" s="24"/>
      <c r="AH676" s="24"/>
      <c r="AI676" s="24"/>
      <c r="AJ676" s="24"/>
    </row>
    <row r="677" spans="14:36" x14ac:dyDescent="0.2">
      <c r="N677" s="29"/>
      <c r="O677" s="29"/>
      <c r="AF677" s="24"/>
      <c r="AG677" s="24"/>
      <c r="AH677" s="24"/>
      <c r="AI677" s="24"/>
      <c r="AJ677" s="24"/>
    </row>
    <row r="678" spans="14:36" x14ac:dyDescent="0.2">
      <c r="N678" s="29"/>
      <c r="O678" s="29"/>
      <c r="AF678" s="24"/>
      <c r="AG678" s="24"/>
      <c r="AH678" s="24"/>
      <c r="AI678" s="24"/>
      <c r="AJ678" s="24"/>
    </row>
    <row r="679" spans="14:36" x14ac:dyDescent="0.2">
      <c r="N679" s="29"/>
      <c r="O679" s="29"/>
      <c r="AF679" s="24"/>
      <c r="AG679" s="24"/>
      <c r="AH679" s="24"/>
      <c r="AI679" s="24"/>
      <c r="AJ679" s="24"/>
    </row>
    <row r="680" spans="14:36" x14ac:dyDescent="0.2">
      <c r="N680" s="29"/>
      <c r="O680" s="29"/>
      <c r="AF680" s="24"/>
      <c r="AG680" s="24"/>
      <c r="AH680" s="24"/>
      <c r="AI680" s="24"/>
      <c r="AJ680" s="24"/>
    </row>
    <row r="681" spans="14:36" x14ac:dyDescent="0.2">
      <c r="N681" s="29"/>
      <c r="O681" s="29"/>
      <c r="AF681" s="24"/>
      <c r="AG681" s="24"/>
      <c r="AH681" s="24"/>
      <c r="AI681" s="24"/>
      <c r="AJ681" s="24"/>
    </row>
    <row r="682" spans="14:36" x14ac:dyDescent="0.2">
      <c r="N682" s="29"/>
      <c r="O682" s="29"/>
      <c r="AF682" s="24"/>
      <c r="AG682" s="24"/>
      <c r="AH682" s="24"/>
      <c r="AI682" s="24"/>
      <c r="AJ682" s="24"/>
    </row>
    <row r="683" spans="14:36" x14ac:dyDescent="0.2">
      <c r="N683" s="29"/>
      <c r="O683" s="29"/>
      <c r="AF683" s="24"/>
      <c r="AG683" s="24"/>
      <c r="AH683" s="24"/>
      <c r="AI683" s="24"/>
      <c r="AJ683" s="24"/>
    </row>
    <row r="684" spans="14:36" x14ac:dyDescent="0.2">
      <c r="N684" s="29"/>
      <c r="O684" s="29"/>
      <c r="AF684" s="24"/>
      <c r="AG684" s="24"/>
      <c r="AH684" s="24"/>
      <c r="AI684" s="24"/>
      <c r="AJ684" s="24"/>
    </row>
    <row r="685" spans="14:36" x14ac:dyDescent="0.2">
      <c r="N685" s="29"/>
      <c r="O685" s="29"/>
      <c r="AF685" s="24"/>
      <c r="AG685" s="24"/>
      <c r="AH685" s="24"/>
      <c r="AI685" s="24"/>
      <c r="AJ685" s="24"/>
    </row>
    <row r="686" spans="14:36" x14ac:dyDescent="0.2">
      <c r="N686" s="29"/>
      <c r="O686" s="29"/>
      <c r="AF686" s="24"/>
      <c r="AG686" s="24"/>
      <c r="AH686" s="24"/>
      <c r="AI686" s="24"/>
      <c r="AJ686" s="24"/>
    </row>
    <row r="687" spans="14:36" x14ac:dyDescent="0.2">
      <c r="N687" s="29"/>
      <c r="O687" s="29"/>
      <c r="AF687" s="24"/>
      <c r="AG687" s="24"/>
      <c r="AH687" s="24"/>
      <c r="AI687" s="24"/>
      <c r="AJ687" s="24"/>
    </row>
    <row r="688" spans="14:36" x14ac:dyDescent="0.2">
      <c r="N688" s="29"/>
      <c r="O688" s="29"/>
      <c r="AF688" s="24"/>
      <c r="AG688" s="24"/>
      <c r="AH688" s="24"/>
      <c r="AI688" s="24"/>
      <c r="AJ688" s="24"/>
    </row>
    <row r="689" spans="14:36" x14ac:dyDescent="0.2">
      <c r="N689" s="29"/>
      <c r="O689" s="29"/>
      <c r="AF689" s="24"/>
      <c r="AG689" s="24"/>
      <c r="AH689" s="24"/>
      <c r="AI689" s="24"/>
      <c r="AJ689" s="24"/>
    </row>
    <row r="690" spans="14:36" x14ac:dyDescent="0.2">
      <c r="N690" s="29"/>
      <c r="O690" s="29"/>
      <c r="AF690" s="24"/>
      <c r="AG690" s="24"/>
      <c r="AH690" s="24"/>
      <c r="AI690" s="24"/>
      <c r="AJ690" s="24"/>
    </row>
    <row r="691" spans="14:36" x14ac:dyDescent="0.2">
      <c r="N691" s="29"/>
      <c r="O691" s="29"/>
      <c r="AF691" s="24"/>
      <c r="AG691" s="24"/>
      <c r="AH691" s="24"/>
      <c r="AI691" s="24"/>
      <c r="AJ691" s="24"/>
    </row>
    <row r="692" spans="14:36" x14ac:dyDescent="0.2">
      <c r="N692" s="29"/>
      <c r="O692" s="29"/>
      <c r="AF692" s="24"/>
      <c r="AG692" s="24"/>
      <c r="AH692" s="24"/>
      <c r="AI692" s="24"/>
      <c r="AJ692" s="24"/>
    </row>
    <row r="693" spans="14:36" x14ac:dyDescent="0.2">
      <c r="N693" s="29"/>
      <c r="O693" s="29"/>
      <c r="AF693" s="24"/>
      <c r="AG693" s="24"/>
      <c r="AH693" s="24"/>
      <c r="AI693" s="24"/>
      <c r="AJ693" s="24"/>
    </row>
    <row r="694" spans="14:36" x14ac:dyDescent="0.2">
      <c r="N694" s="29"/>
      <c r="O694" s="29"/>
      <c r="AF694" s="24"/>
      <c r="AG694" s="24"/>
      <c r="AH694" s="24"/>
      <c r="AI694" s="24"/>
      <c r="AJ694" s="24"/>
    </row>
    <row r="695" spans="14:36" x14ac:dyDescent="0.2">
      <c r="N695" s="29"/>
      <c r="O695" s="29"/>
      <c r="AF695" s="24"/>
      <c r="AG695" s="24"/>
      <c r="AH695" s="24"/>
      <c r="AI695" s="24"/>
      <c r="AJ695" s="24"/>
    </row>
    <row r="696" spans="14:36" x14ac:dyDescent="0.2">
      <c r="N696" s="29"/>
      <c r="O696" s="29"/>
      <c r="AF696" s="24"/>
      <c r="AG696" s="24"/>
      <c r="AH696" s="24"/>
      <c r="AI696" s="24"/>
      <c r="AJ696" s="24"/>
    </row>
    <row r="697" spans="14:36" x14ac:dyDescent="0.2">
      <c r="N697" s="29"/>
      <c r="O697" s="29"/>
      <c r="AF697" s="24"/>
      <c r="AG697" s="24"/>
      <c r="AH697" s="24"/>
      <c r="AI697" s="24"/>
      <c r="AJ697" s="24"/>
    </row>
    <row r="698" spans="14:36" x14ac:dyDescent="0.2">
      <c r="N698" s="29"/>
      <c r="O698" s="29"/>
      <c r="AF698" s="24"/>
      <c r="AG698" s="24"/>
      <c r="AH698" s="24"/>
      <c r="AI698" s="24"/>
      <c r="AJ698" s="24"/>
    </row>
    <row r="699" spans="14:36" x14ac:dyDescent="0.2">
      <c r="N699" s="29"/>
      <c r="O699" s="29"/>
      <c r="AF699" s="24"/>
      <c r="AG699" s="24"/>
      <c r="AH699" s="24"/>
      <c r="AI699" s="24"/>
      <c r="AJ699" s="24"/>
    </row>
    <row r="700" spans="14:36" x14ac:dyDescent="0.2">
      <c r="N700" s="29"/>
      <c r="O700" s="29"/>
      <c r="AF700" s="24"/>
      <c r="AG700" s="24"/>
      <c r="AH700" s="24"/>
      <c r="AI700" s="24"/>
      <c r="AJ700" s="24"/>
    </row>
    <row r="701" spans="14:36" x14ac:dyDescent="0.2">
      <c r="N701" s="29"/>
      <c r="O701" s="29"/>
      <c r="AF701" s="24"/>
      <c r="AG701" s="24"/>
      <c r="AH701" s="24"/>
      <c r="AI701" s="24"/>
      <c r="AJ701" s="24"/>
    </row>
    <row r="702" spans="14:36" x14ac:dyDescent="0.2">
      <c r="N702" s="29"/>
      <c r="O702" s="29"/>
      <c r="AF702" s="24"/>
      <c r="AG702" s="24"/>
      <c r="AH702" s="24"/>
      <c r="AI702" s="24"/>
      <c r="AJ702" s="24"/>
    </row>
    <row r="703" spans="14:36" x14ac:dyDescent="0.2">
      <c r="N703" s="29"/>
      <c r="O703" s="29"/>
      <c r="AF703" s="24"/>
      <c r="AG703" s="24"/>
      <c r="AH703" s="24"/>
      <c r="AI703" s="24"/>
      <c r="AJ703" s="24"/>
    </row>
    <row r="704" spans="14:36" x14ac:dyDescent="0.2">
      <c r="N704" s="29"/>
      <c r="O704" s="29"/>
      <c r="AF704" s="24"/>
      <c r="AG704" s="24"/>
      <c r="AH704" s="24"/>
      <c r="AI704" s="24"/>
      <c r="AJ704" s="24"/>
    </row>
    <row r="705" spans="14:36" x14ac:dyDescent="0.2">
      <c r="N705" s="29"/>
      <c r="O705" s="29"/>
      <c r="AF705" s="24"/>
      <c r="AG705" s="24"/>
      <c r="AH705" s="24"/>
      <c r="AI705" s="24"/>
      <c r="AJ705" s="24"/>
    </row>
    <row r="706" spans="14:36" x14ac:dyDescent="0.2">
      <c r="N706" s="29"/>
      <c r="O706" s="29"/>
      <c r="AF706" s="24"/>
      <c r="AG706" s="24"/>
      <c r="AH706" s="24"/>
      <c r="AI706" s="24"/>
      <c r="AJ706" s="24"/>
    </row>
    <row r="707" spans="14:36" x14ac:dyDescent="0.2">
      <c r="N707" s="29"/>
      <c r="O707" s="29"/>
      <c r="AF707" s="24"/>
      <c r="AG707" s="24"/>
      <c r="AH707" s="24"/>
      <c r="AI707" s="24"/>
      <c r="AJ707" s="24"/>
    </row>
    <row r="708" spans="14:36" x14ac:dyDescent="0.2">
      <c r="N708" s="29"/>
      <c r="O708" s="29"/>
      <c r="AF708" s="24"/>
      <c r="AG708" s="24"/>
      <c r="AH708" s="24"/>
      <c r="AI708" s="24"/>
      <c r="AJ708" s="24"/>
    </row>
    <row r="709" spans="14:36" x14ac:dyDescent="0.2">
      <c r="N709" s="29"/>
      <c r="O709" s="29"/>
      <c r="AF709" s="24"/>
      <c r="AG709" s="24"/>
      <c r="AH709" s="24"/>
      <c r="AI709" s="24"/>
      <c r="AJ709" s="24"/>
    </row>
    <row r="710" spans="14:36" x14ac:dyDescent="0.2">
      <c r="N710" s="29"/>
      <c r="O710" s="29"/>
      <c r="AF710" s="24"/>
      <c r="AG710" s="24"/>
      <c r="AH710" s="24"/>
      <c r="AI710" s="24"/>
      <c r="AJ710" s="24"/>
    </row>
    <row r="711" spans="14:36" x14ac:dyDescent="0.2">
      <c r="N711" s="29"/>
      <c r="O711" s="29"/>
      <c r="AF711" s="24"/>
      <c r="AG711" s="24"/>
      <c r="AH711" s="24"/>
      <c r="AI711" s="24"/>
      <c r="AJ711" s="24"/>
    </row>
    <row r="712" spans="14:36" x14ac:dyDescent="0.2">
      <c r="N712" s="29"/>
      <c r="O712" s="29"/>
      <c r="AF712" s="24"/>
      <c r="AG712" s="24"/>
      <c r="AH712" s="24"/>
      <c r="AI712" s="24"/>
      <c r="AJ712" s="24"/>
    </row>
    <row r="713" spans="14:36" x14ac:dyDescent="0.2">
      <c r="N713" s="29"/>
      <c r="O713" s="29"/>
      <c r="AF713" s="24"/>
      <c r="AG713" s="24"/>
      <c r="AH713" s="24"/>
      <c r="AI713" s="24"/>
      <c r="AJ713" s="24"/>
    </row>
    <row r="714" spans="14:36" x14ac:dyDescent="0.2">
      <c r="N714" s="29"/>
      <c r="O714" s="29"/>
      <c r="AF714" s="24"/>
      <c r="AG714" s="24"/>
      <c r="AH714" s="24"/>
      <c r="AI714" s="24"/>
      <c r="AJ714" s="24"/>
    </row>
    <row r="715" spans="14:36" x14ac:dyDescent="0.2">
      <c r="N715" s="29"/>
      <c r="O715" s="29"/>
      <c r="AF715" s="24"/>
      <c r="AG715" s="24"/>
      <c r="AH715" s="24"/>
      <c r="AI715" s="24"/>
      <c r="AJ715" s="24"/>
    </row>
    <row r="716" spans="14:36" x14ac:dyDescent="0.2">
      <c r="N716" s="29"/>
      <c r="O716" s="29"/>
      <c r="AF716" s="24"/>
      <c r="AG716" s="24"/>
      <c r="AH716" s="24"/>
      <c r="AI716" s="24"/>
      <c r="AJ716" s="24"/>
    </row>
    <row r="717" spans="14:36" x14ac:dyDescent="0.2">
      <c r="N717" s="29"/>
      <c r="O717" s="29"/>
      <c r="AF717" s="24"/>
      <c r="AG717" s="24"/>
      <c r="AH717" s="24"/>
      <c r="AI717" s="24"/>
      <c r="AJ717" s="24"/>
    </row>
    <row r="718" spans="14:36" x14ac:dyDescent="0.2">
      <c r="N718" s="29"/>
      <c r="O718" s="29"/>
      <c r="AF718" s="24"/>
      <c r="AG718" s="24"/>
      <c r="AH718" s="24"/>
      <c r="AI718" s="24"/>
      <c r="AJ718" s="24"/>
    </row>
    <row r="719" spans="14:36" x14ac:dyDescent="0.2">
      <c r="N719" s="29"/>
      <c r="O719" s="29"/>
      <c r="AF719" s="24"/>
      <c r="AG719" s="24"/>
      <c r="AH719" s="24"/>
      <c r="AI719" s="24"/>
      <c r="AJ719" s="24"/>
    </row>
    <row r="720" spans="14:36" x14ac:dyDescent="0.2">
      <c r="N720" s="29"/>
      <c r="O720" s="29"/>
      <c r="AF720" s="24"/>
      <c r="AG720" s="24"/>
      <c r="AH720" s="24"/>
      <c r="AI720" s="24"/>
      <c r="AJ720" s="24"/>
    </row>
    <row r="721" spans="14:36" x14ac:dyDescent="0.2">
      <c r="N721" s="29"/>
      <c r="O721" s="29"/>
      <c r="AF721" s="24"/>
      <c r="AG721" s="24"/>
      <c r="AH721" s="24"/>
      <c r="AI721" s="24"/>
      <c r="AJ721" s="24"/>
    </row>
    <row r="722" spans="14:36" x14ac:dyDescent="0.2">
      <c r="N722" s="29"/>
      <c r="O722" s="29"/>
      <c r="AF722" s="24"/>
      <c r="AG722" s="24"/>
      <c r="AH722" s="24"/>
      <c r="AI722" s="24"/>
      <c r="AJ722" s="24"/>
    </row>
    <row r="723" spans="14:36" x14ac:dyDescent="0.2">
      <c r="N723" s="29"/>
      <c r="O723" s="29"/>
      <c r="AF723" s="24"/>
      <c r="AG723" s="24"/>
      <c r="AH723" s="24"/>
      <c r="AI723" s="24"/>
      <c r="AJ723" s="24"/>
    </row>
    <row r="724" spans="14:36" x14ac:dyDescent="0.2">
      <c r="N724" s="29"/>
      <c r="O724" s="29"/>
      <c r="AF724" s="24"/>
      <c r="AG724" s="24"/>
      <c r="AH724" s="24"/>
      <c r="AI724" s="24"/>
      <c r="AJ724" s="24"/>
    </row>
    <row r="725" spans="14:36" x14ac:dyDescent="0.2">
      <c r="N725" s="29"/>
      <c r="O725" s="29"/>
      <c r="AF725" s="24"/>
      <c r="AG725" s="24"/>
      <c r="AH725" s="24"/>
      <c r="AI725" s="24"/>
      <c r="AJ725" s="24"/>
    </row>
    <row r="726" spans="14:36" x14ac:dyDescent="0.2">
      <c r="N726" s="29"/>
      <c r="O726" s="29"/>
      <c r="AF726" s="24"/>
      <c r="AG726" s="24"/>
      <c r="AH726" s="24"/>
      <c r="AI726" s="24"/>
      <c r="AJ726" s="24"/>
    </row>
    <row r="727" spans="14:36" x14ac:dyDescent="0.2">
      <c r="N727" s="29"/>
      <c r="O727" s="29"/>
      <c r="AF727" s="24"/>
      <c r="AG727" s="24"/>
      <c r="AH727" s="24"/>
      <c r="AI727" s="24"/>
      <c r="AJ727" s="24"/>
    </row>
    <row r="728" spans="14:36" x14ac:dyDescent="0.2">
      <c r="N728" s="29"/>
      <c r="O728" s="29"/>
      <c r="AF728" s="24"/>
      <c r="AG728" s="24"/>
      <c r="AH728" s="24"/>
      <c r="AI728" s="24"/>
      <c r="AJ728" s="24"/>
    </row>
    <row r="729" spans="14:36" x14ac:dyDescent="0.2">
      <c r="N729" s="29"/>
      <c r="O729" s="29"/>
      <c r="AF729" s="24"/>
      <c r="AG729" s="24"/>
      <c r="AH729" s="24"/>
      <c r="AI729" s="24"/>
      <c r="AJ729" s="24"/>
    </row>
    <row r="730" spans="14:36" x14ac:dyDescent="0.2">
      <c r="N730" s="29"/>
      <c r="O730" s="29"/>
      <c r="AF730" s="24"/>
      <c r="AG730" s="24"/>
      <c r="AH730" s="24"/>
      <c r="AI730" s="24"/>
      <c r="AJ730" s="24"/>
    </row>
    <row r="731" spans="14:36" x14ac:dyDescent="0.2">
      <c r="N731" s="29"/>
      <c r="O731" s="29"/>
      <c r="AF731" s="24"/>
      <c r="AG731" s="24"/>
      <c r="AH731" s="24"/>
      <c r="AI731" s="24"/>
      <c r="AJ731" s="24"/>
    </row>
    <row r="732" spans="14:36" x14ac:dyDescent="0.2">
      <c r="N732" s="29"/>
      <c r="O732" s="29"/>
      <c r="AF732" s="24"/>
      <c r="AG732" s="24"/>
      <c r="AH732" s="24"/>
      <c r="AI732" s="24"/>
      <c r="AJ732" s="24"/>
    </row>
    <row r="733" spans="14:36" x14ac:dyDescent="0.2">
      <c r="N733" s="29"/>
      <c r="O733" s="29"/>
      <c r="AF733" s="24"/>
      <c r="AG733" s="24"/>
      <c r="AH733" s="24"/>
      <c r="AI733" s="24"/>
      <c r="AJ733" s="24"/>
    </row>
    <row r="734" spans="14:36" x14ac:dyDescent="0.2">
      <c r="N734" s="29"/>
      <c r="O734" s="29"/>
      <c r="AF734" s="24"/>
      <c r="AG734" s="24"/>
      <c r="AH734" s="24"/>
      <c r="AI734" s="24"/>
      <c r="AJ734" s="24"/>
    </row>
    <row r="735" spans="14:36" x14ac:dyDescent="0.2">
      <c r="N735" s="29"/>
      <c r="O735" s="29"/>
      <c r="AF735" s="24"/>
      <c r="AG735" s="24"/>
      <c r="AH735" s="24"/>
      <c r="AI735" s="24"/>
      <c r="AJ735" s="24"/>
    </row>
    <row r="736" spans="14:36" x14ac:dyDescent="0.2">
      <c r="N736" s="29"/>
      <c r="O736" s="29"/>
      <c r="AF736" s="24"/>
      <c r="AG736" s="24"/>
      <c r="AH736" s="24"/>
      <c r="AI736" s="24"/>
      <c r="AJ736" s="24"/>
    </row>
    <row r="737" spans="14:36" x14ac:dyDescent="0.2">
      <c r="N737" s="29"/>
      <c r="O737" s="29"/>
      <c r="AF737" s="24"/>
      <c r="AG737" s="24"/>
      <c r="AH737" s="24"/>
      <c r="AI737" s="24"/>
      <c r="AJ737" s="24"/>
    </row>
    <row r="738" spans="14:36" x14ac:dyDescent="0.2">
      <c r="N738" s="29"/>
      <c r="O738" s="29"/>
      <c r="AF738" s="24"/>
      <c r="AG738" s="24"/>
      <c r="AH738" s="24"/>
      <c r="AI738" s="24"/>
      <c r="AJ738" s="24"/>
    </row>
    <row r="739" spans="14:36" x14ac:dyDescent="0.2">
      <c r="N739" s="29"/>
      <c r="O739" s="29"/>
      <c r="AF739" s="24"/>
      <c r="AG739" s="24"/>
      <c r="AH739" s="24"/>
      <c r="AI739" s="24"/>
      <c r="AJ739" s="24"/>
    </row>
    <row r="740" spans="14:36" x14ac:dyDescent="0.2">
      <c r="N740" s="29"/>
      <c r="O740" s="29"/>
      <c r="AF740" s="24"/>
      <c r="AG740" s="24"/>
      <c r="AH740" s="24"/>
      <c r="AI740" s="24"/>
      <c r="AJ740" s="24"/>
    </row>
    <row r="741" spans="14:36" x14ac:dyDescent="0.2">
      <c r="N741" s="29"/>
      <c r="O741" s="29"/>
      <c r="AF741" s="24"/>
      <c r="AG741" s="24"/>
      <c r="AH741" s="24"/>
      <c r="AI741" s="24"/>
      <c r="AJ741" s="24"/>
    </row>
    <row r="742" spans="14:36" x14ac:dyDescent="0.2">
      <c r="N742" s="29"/>
      <c r="O742" s="29"/>
      <c r="AF742" s="24"/>
      <c r="AG742" s="24"/>
      <c r="AH742" s="24"/>
      <c r="AI742" s="24"/>
      <c r="AJ742" s="24"/>
    </row>
    <row r="743" spans="14:36" x14ac:dyDescent="0.2">
      <c r="N743" s="29"/>
      <c r="O743" s="29"/>
      <c r="AF743" s="24"/>
      <c r="AG743" s="24"/>
      <c r="AH743" s="24"/>
      <c r="AI743" s="24"/>
      <c r="AJ743" s="24"/>
    </row>
    <row r="744" spans="14:36" x14ac:dyDescent="0.2">
      <c r="N744" s="29"/>
      <c r="O744" s="29"/>
      <c r="AF744" s="24"/>
      <c r="AG744" s="24"/>
      <c r="AH744" s="24"/>
      <c r="AI744" s="24"/>
      <c r="AJ744" s="24"/>
    </row>
    <row r="745" spans="14:36" x14ac:dyDescent="0.2">
      <c r="N745" s="29"/>
      <c r="O745" s="29"/>
      <c r="AF745" s="24"/>
      <c r="AG745" s="24"/>
      <c r="AH745" s="24"/>
      <c r="AI745" s="24"/>
      <c r="AJ745" s="24"/>
    </row>
    <row r="746" spans="14:36" x14ac:dyDescent="0.2">
      <c r="N746" s="29"/>
      <c r="O746" s="29"/>
      <c r="AF746" s="24"/>
      <c r="AG746" s="24"/>
      <c r="AH746" s="24"/>
      <c r="AI746" s="24"/>
      <c r="AJ746" s="24"/>
    </row>
    <row r="747" spans="14:36" x14ac:dyDescent="0.2">
      <c r="N747" s="29"/>
      <c r="O747" s="29"/>
      <c r="AF747" s="24"/>
      <c r="AG747" s="24"/>
      <c r="AH747" s="24"/>
      <c r="AI747" s="24"/>
      <c r="AJ747" s="24"/>
    </row>
    <row r="748" spans="14:36" x14ac:dyDescent="0.2">
      <c r="N748" s="29"/>
      <c r="O748" s="29"/>
      <c r="AF748" s="24"/>
      <c r="AG748" s="24"/>
      <c r="AH748" s="24"/>
      <c r="AI748" s="24"/>
      <c r="AJ748" s="24"/>
    </row>
    <row r="749" spans="14:36" x14ac:dyDescent="0.2">
      <c r="N749" s="29"/>
      <c r="O749" s="29"/>
      <c r="AF749" s="24"/>
      <c r="AG749" s="24"/>
      <c r="AH749" s="24"/>
      <c r="AI749" s="24"/>
      <c r="AJ749" s="24"/>
    </row>
    <row r="750" spans="14:36" x14ac:dyDescent="0.2">
      <c r="N750" s="29"/>
      <c r="O750" s="29"/>
      <c r="AF750" s="24"/>
      <c r="AG750" s="24"/>
      <c r="AH750" s="24"/>
      <c r="AI750" s="24"/>
      <c r="AJ750" s="24"/>
    </row>
    <row r="751" spans="14:36" x14ac:dyDescent="0.2">
      <c r="N751" s="29"/>
      <c r="O751" s="29"/>
      <c r="AF751" s="24"/>
      <c r="AG751" s="24"/>
      <c r="AH751" s="24"/>
      <c r="AI751" s="24"/>
      <c r="AJ751" s="24"/>
    </row>
    <row r="752" spans="14:36" x14ac:dyDescent="0.2">
      <c r="N752" s="29"/>
      <c r="O752" s="29"/>
      <c r="AF752" s="24"/>
      <c r="AG752" s="24"/>
      <c r="AH752" s="24"/>
      <c r="AI752" s="24"/>
      <c r="AJ752" s="24"/>
    </row>
    <row r="753" spans="14:36" x14ac:dyDescent="0.2">
      <c r="N753" s="29"/>
      <c r="O753" s="29"/>
      <c r="AF753" s="24"/>
      <c r="AG753" s="24"/>
      <c r="AH753" s="24"/>
      <c r="AI753" s="24"/>
      <c r="AJ753" s="24"/>
    </row>
    <row r="754" spans="14:36" x14ac:dyDescent="0.2">
      <c r="N754" s="29"/>
      <c r="O754" s="29"/>
      <c r="AF754" s="24"/>
      <c r="AG754" s="24"/>
      <c r="AH754" s="24"/>
      <c r="AI754" s="24"/>
      <c r="AJ754" s="24"/>
    </row>
    <row r="755" spans="14:36" x14ac:dyDescent="0.2">
      <c r="N755" s="29"/>
      <c r="O755" s="29"/>
      <c r="AF755" s="24"/>
      <c r="AG755" s="24"/>
      <c r="AH755" s="24"/>
      <c r="AI755" s="24"/>
      <c r="AJ755" s="24"/>
    </row>
    <row r="756" spans="14:36" x14ac:dyDescent="0.2">
      <c r="N756" s="29"/>
      <c r="O756" s="29"/>
      <c r="AF756" s="24"/>
      <c r="AG756" s="24"/>
      <c r="AH756" s="24"/>
      <c r="AI756" s="24"/>
      <c r="AJ756" s="24"/>
    </row>
    <row r="757" spans="14:36" x14ac:dyDescent="0.2">
      <c r="N757" s="29"/>
      <c r="O757" s="29"/>
      <c r="AF757" s="24"/>
      <c r="AG757" s="24"/>
      <c r="AH757" s="24"/>
      <c r="AI757" s="24"/>
      <c r="AJ757" s="24"/>
    </row>
    <row r="758" spans="14:36" x14ac:dyDescent="0.2">
      <c r="N758" s="29"/>
      <c r="O758" s="29"/>
      <c r="AF758" s="24"/>
      <c r="AG758" s="24"/>
      <c r="AH758" s="24"/>
      <c r="AI758" s="24"/>
      <c r="AJ758" s="24"/>
    </row>
    <row r="759" spans="14:36" x14ac:dyDescent="0.2">
      <c r="N759" s="29"/>
      <c r="O759" s="29"/>
      <c r="AF759" s="24"/>
      <c r="AG759" s="24"/>
      <c r="AH759" s="24"/>
      <c r="AI759" s="24"/>
      <c r="AJ759" s="24"/>
    </row>
    <row r="760" spans="14:36" x14ac:dyDescent="0.2">
      <c r="N760" s="29"/>
      <c r="O760" s="29"/>
      <c r="AF760" s="24"/>
      <c r="AG760" s="24"/>
      <c r="AH760" s="24"/>
      <c r="AI760" s="24"/>
      <c r="AJ760" s="24"/>
    </row>
    <row r="761" spans="14:36" x14ac:dyDescent="0.2">
      <c r="N761" s="29"/>
      <c r="O761" s="29"/>
      <c r="AF761" s="24"/>
      <c r="AG761" s="24"/>
      <c r="AH761" s="24"/>
      <c r="AI761" s="24"/>
      <c r="AJ761" s="24"/>
    </row>
    <row r="762" spans="14:36" x14ac:dyDescent="0.2">
      <c r="N762" s="29"/>
      <c r="O762" s="29"/>
      <c r="AF762" s="24"/>
      <c r="AG762" s="24"/>
      <c r="AH762" s="24"/>
      <c r="AI762" s="24"/>
      <c r="AJ762" s="24"/>
    </row>
    <row r="763" spans="14:36" x14ac:dyDescent="0.2">
      <c r="N763" s="29"/>
      <c r="O763" s="29"/>
      <c r="AF763" s="24"/>
      <c r="AG763" s="24"/>
      <c r="AH763" s="24"/>
      <c r="AI763" s="24"/>
      <c r="AJ763" s="24"/>
    </row>
    <row r="764" spans="14:36" x14ac:dyDescent="0.2">
      <c r="N764" s="29"/>
      <c r="O764" s="29"/>
      <c r="AF764" s="24"/>
      <c r="AG764" s="24"/>
      <c r="AH764" s="24"/>
      <c r="AI764" s="24"/>
      <c r="AJ764" s="24"/>
    </row>
    <row r="765" spans="14:36" x14ac:dyDescent="0.2">
      <c r="N765" s="29"/>
      <c r="O765" s="29"/>
      <c r="AF765" s="24"/>
      <c r="AG765" s="24"/>
      <c r="AH765" s="24"/>
      <c r="AI765" s="24"/>
      <c r="AJ765" s="24"/>
    </row>
    <row r="766" spans="14:36" x14ac:dyDescent="0.2">
      <c r="N766" s="29"/>
      <c r="O766" s="29"/>
      <c r="AF766" s="24"/>
      <c r="AG766" s="24"/>
      <c r="AH766" s="24"/>
      <c r="AI766" s="24"/>
      <c r="AJ766" s="24"/>
    </row>
    <row r="767" spans="14:36" x14ac:dyDescent="0.2">
      <c r="N767" s="29"/>
      <c r="O767" s="29"/>
      <c r="AF767" s="24"/>
      <c r="AG767" s="24"/>
      <c r="AH767" s="24"/>
      <c r="AI767" s="24"/>
      <c r="AJ767" s="24"/>
    </row>
    <row r="768" spans="14:36" x14ac:dyDescent="0.2">
      <c r="N768" s="29"/>
      <c r="O768" s="29"/>
      <c r="AF768" s="24"/>
      <c r="AG768" s="24"/>
      <c r="AH768" s="24"/>
      <c r="AI768" s="24"/>
      <c r="AJ768" s="24"/>
    </row>
    <row r="769" spans="14:36" x14ac:dyDescent="0.2">
      <c r="N769" s="29"/>
      <c r="O769" s="29"/>
      <c r="AF769" s="24"/>
      <c r="AG769" s="24"/>
      <c r="AH769" s="24"/>
      <c r="AI769" s="24"/>
      <c r="AJ769" s="24"/>
    </row>
    <row r="770" spans="14:36" x14ac:dyDescent="0.2">
      <c r="N770" s="29"/>
      <c r="O770" s="29"/>
      <c r="AF770" s="24"/>
      <c r="AG770" s="24"/>
      <c r="AH770" s="24"/>
      <c r="AI770" s="24"/>
      <c r="AJ770" s="24"/>
    </row>
    <row r="771" spans="14:36" x14ac:dyDescent="0.2">
      <c r="N771" s="29"/>
      <c r="O771" s="29"/>
      <c r="AF771" s="24"/>
      <c r="AG771" s="24"/>
      <c r="AH771" s="24"/>
      <c r="AI771" s="24"/>
      <c r="AJ771" s="24"/>
    </row>
    <row r="772" spans="14:36" x14ac:dyDescent="0.2">
      <c r="N772" s="29"/>
      <c r="O772" s="29"/>
      <c r="AF772" s="24"/>
      <c r="AG772" s="24"/>
      <c r="AH772" s="24"/>
      <c r="AI772" s="24"/>
      <c r="AJ772" s="24"/>
    </row>
    <row r="773" spans="14:36" x14ac:dyDescent="0.2">
      <c r="N773" s="29"/>
      <c r="O773" s="29"/>
      <c r="AF773" s="24"/>
      <c r="AG773" s="24"/>
      <c r="AH773" s="24"/>
      <c r="AI773" s="24"/>
      <c r="AJ773" s="24"/>
    </row>
    <row r="774" spans="14:36" x14ac:dyDescent="0.2">
      <c r="N774" s="29"/>
      <c r="O774" s="29"/>
      <c r="AF774" s="24"/>
      <c r="AG774" s="24"/>
      <c r="AH774" s="24"/>
      <c r="AI774" s="24"/>
      <c r="AJ774" s="24"/>
    </row>
    <row r="775" spans="14:36" x14ac:dyDescent="0.2">
      <c r="N775" s="29"/>
      <c r="O775" s="29"/>
      <c r="AF775" s="24"/>
      <c r="AG775" s="24"/>
      <c r="AH775" s="24"/>
      <c r="AI775" s="24"/>
      <c r="AJ775" s="24"/>
    </row>
    <row r="776" spans="14:36" x14ac:dyDescent="0.2">
      <c r="N776" s="29"/>
      <c r="O776" s="29"/>
      <c r="AF776" s="24"/>
      <c r="AG776" s="24"/>
      <c r="AH776" s="24"/>
      <c r="AI776" s="24"/>
      <c r="AJ776" s="24"/>
    </row>
    <row r="777" spans="14:36" x14ac:dyDescent="0.2">
      <c r="N777" s="29"/>
      <c r="O777" s="29"/>
      <c r="AF777" s="24"/>
      <c r="AG777" s="24"/>
      <c r="AH777" s="24"/>
      <c r="AI777" s="24"/>
      <c r="AJ777" s="24"/>
    </row>
    <row r="778" spans="14:36" x14ac:dyDescent="0.2">
      <c r="N778" s="29"/>
      <c r="O778" s="29"/>
      <c r="AF778" s="24"/>
      <c r="AG778" s="24"/>
      <c r="AH778" s="24"/>
      <c r="AI778" s="24"/>
      <c r="AJ778" s="24"/>
    </row>
    <row r="779" spans="14:36" x14ac:dyDescent="0.2">
      <c r="N779" s="29"/>
      <c r="O779" s="29"/>
      <c r="AF779" s="24"/>
      <c r="AG779" s="24"/>
      <c r="AH779" s="24"/>
      <c r="AI779" s="24"/>
      <c r="AJ779" s="24"/>
    </row>
    <row r="780" spans="14:36" x14ac:dyDescent="0.2">
      <c r="N780" s="29"/>
      <c r="O780" s="29"/>
      <c r="AF780" s="24"/>
      <c r="AG780" s="24"/>
      <c r="AH780" s="24"/>
      <c r="AI780" s="24"/>
      <c r="AJ780" s="24"/>
    </row>
    <row r="781" spans="14:36" x14ac:dyDescent="0.2">
      <c r="N781" s="29"/>
      <c r="O781" s="29"/>
      <c r="AF781" s="24"/>
      <c r="AG781" s="24"/>
      <c r="AH781" s="24"/>
      <c r="AI781" s="24"/>
      <c r="AJ781" s="24"/>
    </row>
    <row r="782" spans="14:36" x14ac:dyDescent="0.2">
      <c r="N782" s="29"/>
      <c r="O782" s="29"/>
      <c r="AF782" s="24"/>
      <c r="AG782" s="24"/>
      <c r="AH782" s="24"/>
      <c r="AI782" s="24"/>
      <c r="AJ782" s="24"/>
    </row>
    <row r="783" spans="14:36" x14ac:dyDescent="0.2">
      <c r="N783" s="29"/>
      <c r="O783" s="29"/>
      <c r="AF783" s="24"/>
      <c r="AG783" s="24"/>
      <c r="AH783" s="24"/>
      <c r="AI783" s="24"/>
      <c r="AJ783" s="24"/>
    </row>
    <row r="784" spans="14:36" x14ac:dyDescent="0.2">
      <c r="N784" s="29"/>
      <c r="O784" s="29"/>
      <c r="AF784" s="24"/>
      <c r="AG784" s="24"/>
      <c r="AH784" s="24"/>
      <c r="AI784" s="24"/>
      <c r="AJ784" s="24"/>
    </row>
    <row r="785" spans="14:36" x14ac:dyDescent="0.2">
      <c r="N785" s="29"/>
      <c r="O785" s="29"/>
      <c r="AF785" s="24"/>
      <c r="AG785" s="24"/>
      <c r="AH785" s="24"/>
      <c r="AI785" s="24"/>
      <c r="AJ785" s="24"/>
    </row>
    <row r="786" spans="14:36" x14ac:dyDescent="0.2">
      <c r="N786" s="29"/>
      <c r="O786" s="29"/>
      <c r="AF786" s="24"/>
      <c r="AG786" s="24"/>
      <c r="AH786" s="24"/>
      <c r="AI786" s="24"/>
      <c r="AJ786" s="24"/>
    </row>
    <row r="787" spans="14:36" x14ac:dyDescent="0.2">
      <c r="N787" s="29"/>
      <c r="O787" s="29"/>
      <c r="AF787" s="24"/>
      <c r="AG787" s="24"/>
      <c r="AH787" s="24"/>
      <c r="AI787" s="24"/>
      <c r="AJ787" s="24"/>
    </row>
    <row r="788" spans="14:36" x14ac:dyDescent="0.2">
      <c r="N788" s="29"/>
      <c r="O788" s="29"/>
      <c r="AF788" s="24"/>
      <c r="AG788" s="24"/>
      <c r="AH788" s="24"/>
      <c r="AI788" s="24"/>
      <c r="AJ788" s="24"/>
    </row>
    <row r="789" spans="14:36" x14ac:dyDescent="0.2">
      <c r="N789" s="29"/>
      <c r="O789" s="29"/>
      <c r="AF789" s="24"/>
      <c r="AG789" s="24"/>
      <c r="AH789" s="24"/>
      <c r="AI789" s="24"/>
      <c r="AJ789" s="24"/>
    </row>
    <row r="790" spans="14:36" x14ac:dyDescent="0.2">
      <c r="N790" s="29"/>
      <c r="O790" s="29"/>
      <c r="AF790" s="24"/>
      <c r="AG790" s="24"/>
      <c r="AH790" s="24"/>
      <c r="AI790" s="24"/>
      <c r="AJ790" s="24"/>
    </row>
    <row r="791" spans="14:36" x14ac:dyDescent="0.2">
      <c r="N791" s="29"/>
      <c r="O791" s="29"/>
      <c r="AF791" s="24"/>
      <c r="AG791" s="24"/>
      <c r="AH791" s="24"/>
      <c r="AI791" s="24"/>
      <c r="AJ791" s="24"/>
    </row>
    <row r="792" spans="14:36" x14ac:dyDescent="0.2">
      <c r="N792" s="29"/>
      <c r="O792" s="29"/>
      <c r="AF792" s="24"/>
      <c r="AG792" s="24"/>
      <c r="AH792" s="24"/>
      <c r="AI792" s="24"/>
      <c r="AJ792" s="24"/>
    </row>
    <row r="793" spans="14:36" x14ac:dyDescent="0.2">
      <c r="N793" s="29"/>
      <c r="O793" s="29"/>
      <c r="AF793" s="24"/>
      <c r="AG793" s="24"/>
      <c r="AH793" s="24"/>
      <c r="AI793" s="24"/>
      <c r="AJ793" s="24"/>
    </row>
    <row r="794" spans="14:36" x14ac:dyDescent="0.2">
      <c r="N794" s="29"/>
      <c r="O794" s="29"/>
      <c r="AF794" s="24"/>
      <c r="AG794" s="24"/>
      <c r="AH794" s="24"/>
      <c r="AI794" s="24"/>
      <c r="AJ794" s="24"/>
    </row>
    <row r="795" spans="14:36" x14ac:dyDescent="0.2">
      <c r="N795" s="29"/>
      <c r="O795" s="29"/>
      <c r="AF795" s="24"/>
      <c r="AG795" s="24"/>
      <c r="AH795" s="24"/>
      <c r="AI795" s="24"/>
      <c r="AJ795" s="24"/>
    </row>
    <row r="796" spans="14:36" x14ac:dyDescent="0.2">
      <c r="N796" s="29"/>
      <c r="O796" s="29"/>
      <c r="AF796" s="24"/>
      <c r="AG796" s="24"/>
      <c r="AH796" s="24"/>
      <c r="AI796" s="24"/>
      <c r="AJ796" s="24"/>
    </row>
    <row r="797" spans="14:36" x14ac:dyDescent="0.2">
      <c r="N797" s="29"/>
      <c r="O797" s="29"/>
      <c r="AF797" s="24"/>
      <c r="AG797" s="24"/>
      <c r="AH797" s="24"/>
      <c r="AI797" s="24"/>
      <c r="AJ797" s="24"/>
    </row>
    <row r="798" spans="14:36" x14ac:dyDescent="0.2">
      <c r="N798" s="29"/>
      <c r="O798" s="29"/>
      <c r="AF798" s="24"/>
      <c r="AG798" s="24"/>
      <c r="AH798" s="24"/>
      <c r="AI798" s="24"/>
      <c r="AJ798" s="24"/>
    </row>
    <row r="799" spans="14:36" x14ac:dyDescent="0.2">
      <c r="N799" s="29"/>
      <c r="O799" s="29"/>
      <c r="AF799" s="24"/>
      <c r="AG799" s="24"/>
      <c r="AH799" s="24"/>
      <c r="AI799" s="24"/>
      <c r="AJ799" s="24"/>
    </row>
    <row r="800" spans="14:36" x14ac:dyDescent="0.2">
      <c r="N800" s="29"/>
      <c r="O800" s="29"/>
      <c r="AF800" s="24"/>
      <c r="AG800" s="24"/>
      <c r="AH800" s="24"/>
      <c r="AI800" s="24"/>
      <c r="AJ800" s="24"/>
    </row>
    <row r="801" spans="14:36" x14ac:dyDescent="0.2">
      <c r="N801" s="29"/>
      <c r="O801" s="29"/>
      <c r="AF801" s="24"/>
      <c r="AG801" s="24"/>
      <c r="AH801" s="24"/>
      <c r="AI801" s="24"/>
      <c r="AJ801" s="24"/>
    </row>
    <row r="802" spans="14:36" x14ac:dyDescent="0.2">
      <c r="N802" s="29"/>
      <c r="O802" s="29"/>
      <c r="AF802" s="24"/>
      <c r="AG802" s="24"/>
      <c r="AH802" s="24"/>
      <c r="AI802" s="24"/>
      <c r="AJ802" s="24"/>
    </row>
    <row r="803" spans="14:36" x14ac:dyDescent="0.2">
      <c r="N803" s="29"/>
      <c r="O803" s="29"/>
      <c r="AF803" s="24"/>
      <c r="AG803" s="24"/>
      <c r="AH803" s="24"/>
      <c r="AI803" s="24"/>
      <c r="AJ803" s="24"/>
    </row>
    <row r="804" spans="14:36" x14ac:dyDescent="0.2">
      <c r="N804" s="29"/>
      <c r="O804" s="29"/>
      <c r="AF804" s="24"/>
      <c r="AG804" s="24"/>
      <c r="AH804" s="24"/>
      <c r="AI804" s="24"/>
      <c r="AJ804" s="24"/>
    </row>
    <row r="805" spans="14:36" x14ac:dyDescent="0.2">
      <c r="N805" s="29"/>
      <c r="O805" s="29"/>
      <c r="AF805" s="24"/>
      <c r="AG805" s="24"/>
      <c r="AH805" s="24"/>
      <c r="AI805" s="24"/>
      <c r="AJ805" s="24"/>
    </row>
    <row r="806" spans="14:36" x14ac:dyDescent="0.2">
      <c r="N806" s="29"/>
      <c r="O806" s="29"/>
      <c r="AF806" s="24"/>
      <c r="AG806" s="24"/>
      <c r="AH806" s="24"/>
      <c r="AI806" s="24"/>
      <c r="AJ806" s="24"/>
    </row>
    <row r="807" spans="14:36" x14ac:dyDescent="0.2">
      <c r="N807" s="29"/>
      <c r="O807" s="29"/>
      <c r="AF807" s="24"/>
      <c r="AG807" s="24"/>
      <c r="AH807" s="24"/>
      <c r="AI807" s="24"/>
      <c r="AJ807" s="24"/>
    </row>
    <row r="808" spans="14:36" x14ac:dyDescent="0.2">
      <c r="N808" s="29"/>
      <c r="O808" s="29"/>
      <c r="AF808" s="24"/>
      <c r="AG808" s="24"/>
      <c r="AH808" s="24"/>
      <c r="AI808" s="24"/>
      <c r="AJ808" s="24"/>
    </row>
    <row r="809" spans="14:36" x14ac:dyDescent="0.2">
      <c r="N809" s="29"/>
      <c r="O809" s="29"/>
      <c r="AF809" s="24"/>
      <c r="AG809" s="24"/>
      <c r="AH809" s="24"/>
      <c r="AI809" s="24"/>
      <c r="AJ809" s="24"/>
    </row>
    <row r="810" spans="14:36" x14ac:dyDescent="0.2">
      <c r="N810" s="29"/>
      <c r="O810" s="29"/>
      <c r="AF810" s="24"/>
      <c r="AG810" s="24"/>
      <c r="AH810" s="24"/>
      <c r="AI810" s="24"/>
      <c r="AJ810" s="24"/>
    </row>
    <row r="811" spans="14:36" x14ac:dyDescent="0.2">
      <c r="N811" s="29"/>
      <c r="O811" s="29"/>
      <c r="AF811" s="24"/>
      <c r="AG811" s="24"/>
      <c r="AH811" s="24"/>
      <c r="AI811" s="24"/>
      <c r="AJ811" s="24"/>
    </row>
    <row r="812" spans="14:36" x14ac:dyDescent="0.2">
      <c r="N812" s="29"/>
      <c r="O812" s="29"/>
      <c r="AF812" s="24"/>
      <c r="AG812" s="24"/>
      <c r="AH812" s="24"/>
      <c r="AI812" s="24"/>
      <c r="AJ812" s="24"/>
    </row>
    <row r="813" spans="14:36" x14ac:dyDescent="0.2">
      <c r="N813" s="29"/>
      <c r="O813" s="29"/>
      <c r="AF813" s="24"/>
      <c r="AG813" s="24"/>
      <c r="AH813" s="24"/>
      <c r="AI813" s="24"/>
      <c r="AJ813" s="24"/>
    </row>
    <row r="814" spans="14:36" x14ac:dyDescent="0.2">
      <c r="N814" s="29"/>
      <c r="O814" s="29"/>
      <c r="AF814" s="24"/>
      <c r="AG814" s="24"/>
      <c r="AH814" s="24"/>
      <c r="AI814" s="24"/>
      <c r="AJ814" s="24"/>
    </row>
    <row r="815" spans="14:36" x14ac:dyDescent="0.2">
      <c r="N815" s="29"/>
      <c r="O815" s="29"/>
      <c r="AF815" s="24"/>
      <c r="AG815" s="24"/>
      <c r="AH815" s="24"/>
      <c r="AI815" s="24"/>
      <c r="AJ815" s="24"/>
    </row>
    <row r="816" spans="14:36" x14ac:dyDescent="0.2">
      <c r="N816" s="29"/>
      <c r="O816" s="29"/>
      <c r="AF816" s="24"/>
      <c r="AG816" s="24"/>
      <c r="AH816" s="24"/>
      <c r="AI816" s="24"/>
      <c r="AJ816" s="24"/>
    </row>
    <row r="817" spans="14:36" x14ac:dyDescent="0.2">
      <c r="N817" s="29"/>
      <c r="O817" s="29"/>
      <c r="AF817" s="24"/>
      <c r="AG817" s="24"/>
      <c r="AH817" s="24"/>
      <c r="AI817" s="24"/>
      <c r="AJ817" s="24"/>
    </row>
    <row r="818" spans="14:36" x14ac:dyDescent="0.2">
      <c r="N818" s="29"/>
      <c r="O818" s="29"/>
      <c r="AF818" s="24"/>
      <c r="AG818" s="24"/>
      <c r="AH818" s="24"/>
      <c r="AI818" s="24"/>
      <c r="AJ818" s="24"/>
    </row>
    <row r="819" spans="14:36" x14ac:dyDescent="0.2">
      <c r="N819" s="29"/>
      <c r="O819" s="29"/>
      <c r="AF819" s="24"/>
      <c r="AG819" s="24"/>
      <c r="AH819" s="24"/>
      <c r="AI819" s="24"/>
      <c r="AJ819" s="24"/>
    </row>
    <row r="820" spans="14:36" x14ac:dyDescent="0.2">
      <c r="N820" s="29"/>
      <c r="O820" s="29"/>
      <c r="AF820" s="24"/>
      <c r="AG820" s="24"/>
      <c r="AH820" s="24"/>
      <c r="AI820" s="24"/>
      <c r="AJ820" s="24"/>
    </row>
    <row r="821" spans="14:36" x14ac:dyDescent="0.2">
      <c r="N821" s="29"/>
      <c r="O821" s="29"/>
      <c r="AF821" s="24"/>
      <c r="AG821" s="24"/>
      <c r="AH821" s="24"/>
      <c r="AI821" s="24"/>
      <c r="AJ821" s="24"/>
    </row>
    <row r="822" spans="14:36" x14ac:dyDescent="0.2">
      <c r="N822" s="29"/>
      <c r="O822" s="29"/>
      <c r="AF822" s="24"/>
      <c r="AG822" s="24"/>
      <c r="AH822" s="24"/>
      <c r="AI822" s="24"/>
      <c r="AJ822" s="24"/>
    </row>
    <row r="823" spans="14:36" x14ac:dyDescent="0.2">
      <c r="N823" s="29"/>
      <c r="O823" s="29"/>
      <c r="AF823" s="24"/>
      <c r="AG823" s="24"/>
      <c r="AH823" s="24"/>
      <c r="AI823" s="24"/>
      <c r="AJ823" s="24"/>
    </row>
    <row r="824" spans="14:36" x14ac:dyDescent="0.2">
      <c r="N824" s="29"/>
      <c r="O824" s="29"/>
      <c r="AF824" s="24"/>
      <c r="AG824" s="24"/>
      <c r="AH824" s="24"/>
      <c r="AI824" s="24"/>
      <c r="AJ824" s="24"/>
    </row>
    <row r="825" spans="14:36" x14ac:dyDescent="0.2">
      <c r="N825" s="29"/>
      <c r="O825" s="29"/>
      <c r="AF825" s="24"/>
      <c r="AG825" s="24"/>
      <c r="AH825" s="24"/>
      <c r="AI825" s="24"/>
      <c r="AJ825" s="24"/>
    </row>
    <row r="826" spans="14:36" x14ac:dyDescent="0.2">
      <c r="N826" s="29"/>
      <c r="O826" s="29"/>
      <c r="AF826" s="24"/>
      <c r="AG826" s="24"/>
      <c r="AH826" s="24"/>
      <c r="AI826" s="24"/>
      <c r="AJ826" s="24"/>
    </row>
    <row r="827" spans="14:36" x14ac:dyDescent="0.2">
      <c r="N827" s="29"/>
      <c r="O827" s="29"/>
      <c r="AF827" s="24"/>
      <c r="AG827" s="24"/>
      <c r="AH827" s="24"/>
      <c r="AI827" s="24"/>
      <c r="AJ827" s="24"/>
    </row>
    <row r="828" spans="14:36" x14ac:dyDescent="0.2">
      <c r="N828" s="29"/>
      <c r="O828" s="29"/>
      <c r="AF828" s="24"/>
      <c r="AG828" s="24"/>
      <c r="AH828" s="24"/>
      <c r="AI828" s="24"/>
      <c r="AJ828" s="24"/>
    </row>
    <row r="829" spans="14:36" x14ac:dyDescent="0.2">
      <c r="N829" s="29"/>
      <c r="O829" s="29"/>
      <c r="AF829" s="24"/>
      <c r="AG829" s="24"/>
      <c r="AH829" s="24"/>
      <c r="AI829" s="24"/>
      <c r="AJ829" s="24"/>
    </row>
    <row r="830" spans="14:36" x14ac:dyDescent="0.2">
      <c r="N830" s="29"/>
      <c r="O830" s="29"/>
      <c r="AF830" s="24"/>
      <c r="AG830" s="24"/>
      <c r="AH830" s="24"/>
      <c r="AI830" s="24"/>
      <c r="AJ830" s="24"/>
    </row>
    <row r="831" spans="14:36" x14ac:dyDescent="0.2">
      <c r="N831" s="29"/>
      <c r="O831" s="29"/>
      <c r="AF831" s="24"/>
      <c r="AG831" s="24"/>
      <c r="AH831" s="24"/>
      <c r="AI831" s="24"/>
      <c r="AJ831" s="24"/>
    </row>
    <row r="832" spans="14:36" x14ac:dyDescent="0.2">
      <c r="N832" s="29"/>
      <c r="O832" s="29"/>
      <c r="AF832" s="24"/>
      <c r="AG832" s="24"/>
      <c r="AH832" s="24"/>
      <c r="AI832" s="24"/>
      <c r="AJ832" s="24"/>
    </row>
    <row r="833" spans="14:36" x14ac:dyDescent="0.2">
      <c r="N833" s="29"/>
      <c r="O833" s="29"/>
      <c r="AF833" s="24"/>
      <c r="AG833" s="24"/>
      <c r="AH833" s="24"/>
      <c r="AI833" s="24"/>
      <c r="AJ833" s="24"/>
    </row>
    <row r="834" spans="14:36" x14ac:dyDescent="0.2">
      <c r="N834" s="29"/>
      <c r="O834" s="29"/>
      <c r="AF834" s="24"/>
      <c r="AG834" s="24"/>
      <c r="AH834" s="24"/>
      <c r="AI834" s="24"/>
      <c r="AJ834" s="24"/>
    </row>
    <row r="835" spans="14:36" x14ac:dyDescent="0.2">
      <c r="N835" s="29"/>
      <c r="O835" s="29"/>
      <c r="AF835" s="24"/>
      <c r="AG835" s="24"/>
      <c r="AH835" s="24"/>
      <c r="AI835" s="24"/>
      <c r="AJ835" s="24"/>
    </row>
    <row r="836" spans="14:36" x14ac:dyDescent="0.2">
      <c r="N836" s="29"/>
      <c r="O836" s="29"/>
      <c r="AF836" s="24"/>
      <c r="AG836" s="24"/>
      <c r="AH836" s="24"/>
      <c r="AI836" s="24"/>
      <c r="AJ836" s="24"/>
    </row>
    <row r="837" spans="14:36" x14ac:dyDescent="0.2">
      <c r="N837" s="29"/>
      <c r="O837" s="29"/>
      <c r="AF837" s="24"/>
      <c r="AG837" s="24"/>
      <c r="AH837" s="24"/>
      <c r="AI837" s="24"/>
      <c r="AJ837" s="24"/>
    </row>
    <row r="838" spans="14:36" x14ac:dyDescent="0.2">
      <c r="N838" s="29"/>
      <c r="O838" s="29"/>
      <c r="AF838" s="24"/>
      <c r="AG838" s="24"/>
      <c r="AH838" s="24"/>
      <c r="AI838" s="24"/>
      <c r="AJ838" s="24"/>
    </row>
    <row r="839" spans="14:36" x14ac:dyDescent="0.2">
      <c r="N839" s="29"/>
      <c r="O839" s="29"/>
      <c r="AF839" s="24"/>
      <c r="AG839" s="24"/>
      <c r="AH839" s="24"/>
      <c r="AI839" s="24"/>
      <c r="AJ839" s="24"/>
    </row>
    <row r="840" spans="14:36" x14ac:dyDescent="0.2">
      <c r="N840" s="29"/>
      <c r="O840" s="29"/>
      <c r="AF840" s="24"/>
      <c r="AG840" s="24"/>
      <c r="AH840" s="24"/>
      <c r="AI840" s="24"/>
      <c r="AJ840" s="24"/>
    </row>
    <row r="841" spans="14:36" x14ac:dyDescent="0.2">
      <c r="N841" s="29"/>
      <c r="O841" s="29"/>
      <c r="AF841" s="24"/>
      <c r="AG841" s="24"/>
      <c r="AH841" s="24"/>
      <c r="AI841" s="24"/>
      <c r="AJ841" s="24"/>
    </row>
    <row r="842" spans="14:36" x14ac:dyDescent="0.2">
      <c r="N842" s="29"/>
      <c r="O842" s="29"/>
      <c r="AF842" s="24"/>
      <c r="AG842" s="24"/>
      <c r="AH842" s="24"/>
      <c r="AI842" s="24"/>
      <c r="AJ842" s="24"/>
    </row>
    <row r="843" spans="14:36" x14ac:dyDescent="0.2">
      <c r="N843" s="29"/>
      <c r="O843" s="29"/>
      <c r="AF843" s="24"/>
      <c r="AG843" s="24"/>
      <c r="AH843" s="24"/>
      <c r="AI843" s="24"/>
      <c r="AJ843" s="24"/>
    </row>
    <row r="844" spans="14:36" x14ac:dyDescent="0.2">
      <c r="N844" s="29"/>
      <c r="O844" s="29"/>
      <c r="AF844" s="24"/>
      <c r="AG844" s="24"/>
      <c r="AH844" s="24"/>
      <c r="AI844" s="24"/>
      <c r="AJ844" s="24"/>
    </row>
    <row r="845" spans="14:36" x14ac:dyDescent="0.2">
      <c r="N845" s="29"/>
      <c r="O845" s="29"/>
      <c r="AF845" s="24"/>
      <c r="AG845" s="24"/>
      <c r="AH845" s="24"/>
      <c r="AI845" s="24"/>
      <c r="AJ845" s="24"/>
    </row>
    <row r="846" spans="14:36" x14ac:dyDescent="0.2">
      <c r="N846" s="29"/>
      <c r="O846" s="29"/>
      <c r="AF846" s="24"/>
      <c r="AG846" s="24"/>
      <c r="AH846" s="24"/>
      <c r="AI846" s="24"/>
      <c r="AJ846" s="24"/>
    </row>
    <row r="847" spans="14:36" x14ac:dyDescent="0.2">
      <c r="N847" s="29"/>
      <c r="O847" s="29"/>
      <c r="AF847" s="24"/>
      <c r="AG847" s="24"/>
      <c r="AH847" s="24"/>
      <c r="AI847" s="24"/>
      <c r="AJ847" s="24"/>
    </row>
    <row r="848" spans="14:36" x14ac:dyDescent="0.2">
      <c r="N848" s="29"/>
      <c r="O848" s="29"/>
      <c r="AF848" s="24"/>
      <c r="AG848" s="24"/>
      <c r="AH848" s="24"/>
      <c r="AI848" s="24"/>
      <c r="AJ848" s="24"/>
    </row>
    <row r="849" spans="14:36" x14ac:dyDescent="0.2">
      <c r="N849" s="29"/>
      <c r="O849" s="29"/>
      <c r="AF849" s="24"/>
      <c r="AG849" s="24"/>
      <c r="AH849" s="24"/>
      <c r="AI849" s="24"/>
      <c r="AJ849" s="24"/>
    </row>
    <row r="850" spans="14:36" x14ac:dyDescent="0.2">
      <c r="N850" s="29"/>
      <c r="O850" s="29"/>
      <c r="AF850" s="24"/>
      <c r="AG850" s="24"/>
      <c r="AH850" s="24"/>
      <c r="AI850" s="24"/>
      <c r="AJ850" s="24"/>
    </row>
    <row r="851" spans="14:36" x14ac:dyDescent="0.2">
      <c r="N851" s="29"/>
      <c r="O851" s="29"/>
      <c r="AF851" s="24"/>
      <c r="AG851" s="24"/>
      <c r="AH851" s="24"/>
      <c r="AI851" s="24"/>
      <c r="AJ851" s="24"/>
    </row>
    <row r="852" spans="14:36" x14ac:dyDescent="0.2">
      <c r="N852" s="29"/>
      <c r="O852" s="29"/>
      <c r="AF852" s="24"/>
      <c r="AG852" s="24"/>
      <c r="AH852" s="24"/>
      <c r="AI852" s="24"/>
      <c r="AJ852" s="24"/>
    </row>
    <row r="853" spans="14:36" x14ac:dyDescent="0.2">
      <c r="N853" s="29"/>
      <c r="O853" s="29"/>
      <c r="AF853" s="24"/>
      <c r="AG853" s="24"/>
      <c r="AH853" s="24"/>
      <c r="AI853" s="24"/>
      <c r="AJ853" s="24"/>
    </row>
    <row r="854" spans="14:36" x14ac:dyDescent="0.2">
      <c r="N854" s="29"/>
      <c r="O854" s="29"/>
      <c r="AF854" s="24"/>
      <c r="AG854" s="24"/>
      <c r="AH854" s="24"/>
      <c r="AI854" s="24"/>
      <c r="AJ854" s="24"/>
    </row>
    <row r="855" spans="14:36" x14ac:dyDescent="0.2">
      <c r="N855" s="29"/>
      <c r="O855" s="29"/>
      <c r="AF855" s="24"/>
      <c r="AG855" s="24"/>
      <c r="AH855" s="24"/>
      <c r="AI855" s="24"/>
      <c r="AJ855" s="24"/>
    </row>
    <row r="856" spans="14:36" x14ac:dyDescent="0.2">
      <c r="N856" s="29"/>
      <c r="O856" s="29"/>
      <c r="AF856" s="24"/>
      <c r="AG856" s="24"/>
      <c r="AH856" s="24"/>
      <c r="AI856" s="24"/>
      <c r="AJ856" s="24"/>
    </row>
    <row r="857" spans="14:36" x14ac:dyDescent="0.2">
      <c r="N857" s="29"/>
      <c r="O857" s="29"/>
      <c r="AF857" s="24"/>
      <c r="AG857" s="24"/>
      <c r="AH857" s="24"/>
      <c r="AI857" s="24"/>
      <c r="AJ857" s="24"/>
    </row>
    <row r="858" spans="14:36" x14ac:dyDescent="0.2">
      <c r="N858" s="29"/>
      <c r="O858" s="29"/>
      <c r="AF858" s="24"/>
      <c r="AG858" s="24"/>
      <c r="AH858" s="24"/>
      <c r="AI858" s="24"/>
      <c r="AJ858" s="24"/>
    </row>
    <row r="859" spans="14:36" x14ac:dyDescent="0.2">
      <c r="N859" s="29"/>
      <c r="O859" s="29"/>
      <c r="AF859" s="24"/>
      <c r="AG859" s="24"/>
      <c r="AH859" s="24"/>
      <c r="AI859" s="24"/>
      <c r="AJ859" s="24"/>
    </row>
    <row r="860" spans="14:36" x14ac:dyDescent="0.2">
      <c r="N860" s="29"/>
      <c r="O860" s="29"/>
      <c r="AF860" s="24"/>
      <c r="AG860" s="24"/>
      <c r="AH860" s="24"/>
      <c r="AI860" s="24"/>
      <c r="AJ860" s="24"/>
    </row>
    <row r="861" spans="14:36" x14ac:dyDescent="0.2">
      <c r="N861" s="29"/>
      <c r="O861" s="29"/>
      <c r="AF861" s="24"/>
      <c r="AG861" s="24"/>
      <c r="AH861" s="24"/>
      <c r="AI861" s="24"/>
      <c r="AJ861" s="24"/>
    </row>
    <row r="862" spans="14:36" x14ac:dyDescent="0.2">
      <c r="N862" s="29"/>
      <c r="O862" s="29"/>
      <c r="AF862" s="24"/>
      <c r="AG862" s="24"/>
      <c r="AH862" s="24"/>
      <c r="AI862" s="24"/>
      <c r="AJ862" s="24"/>
    </row>
    <row r="863" spans="14:36" x14ac:dyDescent="0.2">
      <c r="N863" s="29"/>
      <c r="O863" s="29"/>
      <c r="AF863" s="24"/>
      <c r="AG863" s="24"/>
      <c r="AH863" s="24"/>
      <c r="AI863" s="24"/>
      <c r="AJ863" s="24"/>
    </row>
    <row r="864" spans="14:36" x14ac:dyDescent="0.2">
      <c r="N864" s="29"/>
      <c r="O864" s="29"/>
      <c r="AF864" s="24"/>
      <c r="AG864" s="24"/>
      <c r="AH864" s="24"/>
      <c r="AI864" s="24"/>
      <c r="AJ864" s="24"/>
    </row>
    <row r="865" spans="14:36" x14ac:dyDescent="0.2">
      <c r="N865" s="29"/>
      <c r="O865" s="29"/>
      <c r="AF865" s="24"/>
      <c r="AG865" s="24"/>
      <c r="AH865" s="24"/>
      <c r="AI865" s="24"/>
      <c r="AJ865" s="24"/>
    </row>
    <row r="866" spans="14:36" x14ac:dyDescent="0.2">
      <c r="N866" s="29"/>
      <c r="O866" s="29"/>
      <c r="AF866" s="24"/>
      <c r="AG866" s="24"/>
      <c r="AH866" s="24"/>
      <c r="AI866" s="24"/>
      <c r="AJ866" s="24"/>
    </row>
    <row r="867" spans="14:36" x14ac:dyDescent="0.2">
      <c r="N867" s="29"/>
      <c r="O867" s="29"/>
      <c r="AF867" s="24"/>
      <c r="AG867" s="24"/>
      <c r="AH867" s="24"/>
      <c r="AI867" s="24"/>
      <c r="AJ867" s="24"/>
    </row>
    <row r="868" spans="14:36" x14ac:dyDescent="0.2">
      <c r="N868" s="29"/>
      <c r="O868" s="29"/>
      <c r="AF868" s="24"/>
      <c r="AG868" s="24"/>
      <c r="AH868" s="24"/>
      <c r="AI868" s="24"/>
      <c r="AJ868" s="24"/>
    </row>
    <row r="869" spans="14:36" x14ac:dyDescent="0.2">
      <c r="N869" s="29"/>
      <c r="O869" s="29"/>
      <c r="AF869" s="24"/>
      <c r="AG869" s="24"/>
      <c r="AH869" s="24"/>
      <c r="AI869" s="24"/>
      <c r="AJ869" s="24"/>
    </row>
    <row r="870" spans="14:36" x14ac:dyDescent="0.2">
      <c r="N870" s="29"/>
      <c r="O870" s="29"/>
      <c r="AF870" s="24"/>
      <c r="AG870" s="24"/>
      <c r="AH870" s="24"/>
      <c r="AI870" s="24"/>
      <c r="AJ870" s="24"/>
    </row>
    <row r="871" spans="14:36" x14ac:dyDescent="0.2">
      <c r="N871" s="29"/>
      <c r="O871" s="29"/>
      <c r="AF871" s="24"/>
      <c r="AG871" s="24"/>
      <c r="AH871" s="24"/>
      <c r="AI871" s="24"/>
      <c r="AJ871" s="24"/>
    </row>
    <row r="872" spans="14:36" x14ac:dyDescent="0.2">
      <c r="N872" s="29"/>
      <c r="O872" s="29"/>
      <c r="AF872" s="24"/>
      <c r="AG872" s="24"/>
      <c r="AH872" s="24"/>
      <c r="AI872" s="24"/>
      <c r="AJ872" s="24"/>
    </row>
    <row r="873" spans="14:36" x14ac:dyDescent="0.2">
      <c r="N873" s="29"/>
      <c r="O873" s="29"/>
      <c r="AF873" s="24"/>
      <c r="AG873" s="24"/>
      <c r="AH873" s="24"/>
      <c r="AI873" s="24"/>
      <c r="AJ873" s="24"/>
    </row>
    <row r="874" spans="14:36" x14ac:dyDescent="0.2">
      <c r="N874" s="29"/>
      <c r="O874" s="29"/>
      <c r="AF874" s="24"/>
      <c r="AG874" s="24"/>
      <c r="AH874" s="24"/>
      <c r="AI874" s="24"/>
      <c r="AJ874" s="24"/>
    </row>
    <row r="875" spans="14:36" x14ac:dyDescent="0.2">
      <c r="N875" s="29"/>
      <c r="O875" s="29"/>
      <c r="AF875" s="24"/>
      <c r="AG875" s="24"/>
      <c r="AH875" s="24"/>
      <c r="AI875" s="24"/>
      <c r="AJ875" s="24"/>
    </row>
    <row r="876" spans="14:36" x14ac:dyDescent="0.2">
      <c r="N876" s="29"/>
      <c r="O876" s="29"/>
      <c r="AF876" s="24"/>
      <c r="AG876" s="24"/>
      <c r="AH876" s="24"/>
      <c r="AI876" s="24"/>
      <c r="AJ876" s="24"/>
    </row>
    <row r="877" spans="14:36" x14ac:dyDescent="0.2">
      <c r="N877" s="29"/>
      <c r="O877" s="29"/>
      <c r="AF877" s="24"/>
      <c r="AG877" s="24"/>
      <c r="AH877" s="24"/>
      <c r="AI877" s="24"/>
      <c r="AJ877" s="24"/>
    </row>
    <row r="878" spans="14:36" x14ac:dyDescent="0.2">
      <c r="N878" s="29"/>
      <c r="O878" s="29"/>
      <c r="AF878" s="24"/>
      <c r="AG878" s="24"/>
      <c r="AH878" s="24"/>
      <c r="AI878" s="24"/>
      <c r="AJ878" s="24"/>
    </row>
    <row r="879" spans="14:36" x14ac:dyDescent="0.2">
      <c r="N879" s="29"/>
      <c r="O879" s="29"/>
      <c r="AF879" s="24"/>
      <c r="AG879" s="24"/>
      <c r="AH879" s="24"/>
      <c r="AI879" s="24"/>
      <c r="AJ879" s="24"/>
    </row>
    <row r="880" spans="14:36" x14ac:dyDescent="0.2">
      <c r="N880" s="29"/>
      <c r="O880" s="29"/>
      <c r="AF880" s="24"/>
      <c r="AG880" s="24"/>
      <c r="AH880" s="24"/>
      <c r="AI880" s="24"/>
      <c r="AJ880" s="24"/>
    </row>
    <row r="881" spans="14:36" x14ac:dyDescent="0.2">
      <c r="N881" s="29"/>
      <c r="O881" s="29"/>
      <c r="AF881" s="24"/>
      <c r="AG881" s="24"/>
      <c r="AH881" s="24"/>
      <c r="AI881" s="24"/>
      <c r="AJ881" s="24"/>
    </row>
    <row r="882" spans="14:36" x14ac:dyDescent="0.2">
      <c r="N882" s="29"/>
      <c r="O882" s="29"/>
      <c r="AF882" s="24"/>
      <c r="AG882" s="24"/>
      <c r="AH882" s="24"/>
      <c r="AI882" s="24"/>
      <c r="AJ882" s="24"/>
    </row>
    <row r="883" spans="14:36" x14ac:dyDescent="0.2">
      <c r="N883" s="29"/>
      <c r="O883" s="29"/>
      <c r="AF883" s="24"/>
      <c r="AG883" s="24"/>
      <c r="AH883" s="24"/>
      <c r="AI883" s="24"/>
      <c r="AJ883" s="24"/>
    </row>
    <row r="884" spans="14:36" x14ac:dyDescent="0.2">
      <c r="N884" s="29"/>
      <c r="O884" s="29"/>
      <c r="AF884" s="24"/>
      <c r="AG884" s="24"/>
      <c r="AH884" s="24"/>
      <c r="AI884" s="24"/>
      <c r="AJ884" s="24"/>
    </row>
    <row r="885" spans="14:36" x14ac:dyDescent="0.2">
      <c r="N885" s="29"/>
      <c r="O885" s="29"/>
      <c r="AF885" s="24"/>
      <c r="AG885" s="24"/>
      <c r="AH885" s="24"/>
      <c r="AI885" s="24"/>
      <c r="AJ885" s="24"/>
    </row>
    <row r="886" spans="14:36" x14ac:dyDescent="0.2">
      <c r="N886" s="29"/>
      <c r="O886" s="29"/>
      <c r="AF886" s="24"/>
      <c r="AG886" s="24"/>
      <c r="AH886" s="24"/>
      <c r="AI886" s="24"/>
      <c r="AJ886" s="24"/>
    </row>
    <row r="887" spans="14:36" x14ac:dyDescent="0.2">
      <c r="N887" s="29"/>
      <c r="O887" s="29"/>
      <c r="AF887" s="24"/>
      <c r="AG887" s="24"/>
      <c r="AH887" s="24"/>
      <c r="AI887" s="24"/>
      <c r="AJ887" s="24"/>
    </row>
    <row r="888" spans="14:36" x14ac:dyDescent="0.2">
      <c r="N888" s="29"/>
      <c r="O888" s="29"/>
      <c r="AF888" s="24"/>
      <c r="AG888" s="24"/>
      <c r="AH888" s="24"/>
      <c r="AI888" s="24"/>
      <c r="AJ888" s="24"/>
    </row>
    <row r="889" spans="14:36" x14ac:dyDescent="0.2">
      <c r="N889" s="29"/>
      <c r="O889" s="29"/>
      <c r="AF889" s="24"/>
      <c r="AG889" s="24"/>
      <c r="AH889" s="24"/>
      <c r="AI889" s="24"/>
      <c r="AJ889" s="24"/>
    </row>
    <row r="890" spans="14:36" x14ac:dyDescent="0.2">
      <c r="N890" s="29"/>
      <c r="O890" s="29"/>
      <c r="AF890" s="24"/>
      <c r="AG890" s="24"/>
      <c r="AH890" s="24"/>
      <c r="AI890" s="24"/>
      <c r="AJ890" s="24"/>
    </row>
    <row r="891" spans="14:36" x14ac:dyDescent="0.2">
      <c r="N891" s="29"/>
      <c r="O891" s="29"/>
      <c r="AF891" s="24"/>
      <c r="AG891" s="24"/>
      <c r="AH891" s="24"/>
      <c r="AI891" s="24"/>
      <c r="AJ891" s="24"/>
    </row>
    <row r="892" spans="14:36" x14ac:dyDescent="0.2">
      <c r="N892" s="29"/>
      <c r="O892" s="29"/>
      <c r="AF892" s="24"/>
      <c r="AG892" s="24"/>
      <c r="AH892" s="24"/>
      <c r="AI892" s="24"/>
      <c r="AJ892" s="24"/>
    </row>
    <row r="893" spans="14:36" x14ac:dyDescent="0.2">
      <c r="N893" s="29"/>
      <c r="O893" s="29"/>
      <c r="AF893" s="24"/>
      <c r="AG893" s="24"/>
      <c r="AH893" s="24"/>
      <c r="AI893" s="24"/>
      <c r="AJ893" s="24"/>
    </row>
    <row r="894" spans="14:36" x14ac:dyDescent="0.2">
      <c r="N894" s="29"/>
      <c r="O894" s="29"/>
      <c r="AF894" s="24"/>
      <c r="AG894" s="24"/>
      <c r="AH894" s="24"/>
      <c r="AI894" s="24"/>
      <c r="AJ894" s="24"/>
    </row>
    <row r="895" spans="14:36" x14ac:dyDescent="0.2">
      <c r="N895" s="29"/>
      <c r="O895" s="29"/>
      <c r="AF895" s="24"/>
      <c r="AG895" s="24"/>
      <c r="AH895" s="24"/>
      <c r="AI895" s="24"/>
      <c r="AJ895" s="24"/>
    </row>
    <row r="896" spans="14:36" x14ac:dyDescent="0.2">
      <c r="N896" s="29"/>
      <c r="O896" s="29"/>
      <c r="AF896" s="24"/>
      <c r="AG896" s="24"/>
      <c r="AH896" s="24"/>
      <c r="AI896" s="24"/>
      <c r="AJ896" s="24"/>
    </row>
    <row r="897" spans="14:36" x14ac:dyDescent="0.2">
      <c r="N897" s="29"/>
      <c r="O897" s="29"/>
      <c r="AF897" s="24"/>
      <c r="AG897" s="24"/>
      <c r="AH897" s="24"/>
      <c r="AI897" s="24"/>
      <c r="AJ897" s="24"/>
    </row>
    <row r="898" spans="14:36" x14ac:dyDescent="0.2">
      <c r="N898" s="29"/>
      <c r="O898" s="29"/>
      <c r="AF898" s="24"/>
      <c r="AG898" s="24"/>
      <c r="AH898" s="24"/>
      <c r="AI898" s="24"/>
      <c r="AJ898" s="24"/>
    </row>
    <row r="899" spans="14:36" x14ac:dyDescent="0.2">
      <c r="N899" s="29"/>
      <c r="O899" s="29"/>
      <c r="AF899" s="24"/>
      <c r="AG899" s="24"/>
      <c r="AH899" s="24"/>
      <c r="AI899" s="24"/>
      <c r="AJ899" s="24"/>
    </row>
    <row r="900" spans="14:36" x14ac:dyDescent="0.2">
      <c r="N900" s="29"/>
      <c r="O900" s="29"/>
      <c r="AF900" s="24"/>
      <c r="AG900" s="24"/>
      <c r="AH900" s="24"/>
      <c r="AI900" s="24"/>
      <c r="AJ900" s="24"/>
    </row>
    <row r="901" spans="14:36" x14ac:dyDescent="0.2">
      <c r="N901" s="29"/>
      <c r="O901" s="29"/>
      <c r="AF901" s="24"/>
      <c r="AG901" s="24"/>
      <c r="AH901" s="24"/>
      <c r="AI901" s="24"/>
      <c r="AJ901" s="24"/>
    </row>
    <row r="902" spans="14:36" x14ac:dyDescent="0.2">
      <c r="N902" s="29"/>
      <c r="O902" s="29"/>
      <c r="AF902" s="24"/>
      <c r="AG902" s="24"/>
      <c r="AH902" s="24"/>
      <c r="AI902" s="24"/>
      <c r="AJ902" s="24"/>
    </row>
    <row r="903" spans="14:36" x14ac:dyDescent="0.2">
      <c r="N903" s="29"/>
      <c r="O903" s="29"/>
      <c r="AF903" s="24"/>
      <c r="AG903" s="24"/>
      <c r="AH903" s="24"/>
      <c r="AI903" s="24"/>
      <c r="AJ903" s="24"/>
    </row>
    <row r="904" spans="14:36" x14ac:dyDescent="0.2">
      <c r="N904" s="29"/>
      <c r="O904" s="29"/>
      <c r="AF904" s="24"/>
      <c r="AG904" s="24"/>
      <c r="AH904" s="24"/>
      <c r="AI904" s="24"/>
      <c r="AJ904" s="24"/>
    </row>
    <row r="905" spans="14:36" x14ac:dyDescent="0.2">
      <c r="N905" s="29"/>
      <c r="O905" s="29"/>
      <c r="AF905" s="24"/>
      <c r="AG905" s="24"/>
      <c r="AH905" s="24"/>
      <c r="AI905" s="24"/>
      <c r="AJ905" s="24"/>
    </row>
    <row r="906" spans="14:36" x14ac:dyDescent="0.2">
      <c r="N906" s="29"/>
      <c r="O906" s="29"/>
      <c r="AF906" s="24"/>
      <c r="AG906" s="24"/>
      <c r="AH906" s="24"/>
      <c r="AI906" s="24"/>
      <c r="AJ906" s="24"/>
    </row>
    <row r="907" spans="14:36" x14ac:dyDescent="0.2">
      <c r="N907" s="29"/>
      <c r="O907" s="29"/>
      <c r="AF907" s="24"/>
      <c r="AG907" s="24"/>
      <c r="AH907" s="24"/>
      <c r="AI907" s="24"/>
      <c r="AJ907" s="24"/>
    </row>
    <row r="908" spans="14:36" x14ac:dyDescent="0.2">
      <c r="N908" s="29"/>
      <c r="O908" s="29"/>
      <c r="AF908" s="24"/>
      <c r="AG908" s="24"/>
      <c r="AH908" s="24"/>
      <c r="AI908" s="24"/>
      <c r="AJ908" s="24"/>
    </row>
    <row r="909" spans="14:36" x14ac:dyDescent="0.2">
      <c r="N909" s="29"/>
      <c r="O909" s="29"/>
      <c r="AF909" s="24"/>
      <c r="AG909" s="24"/>
      <c r="AH909" s="24"/>
      <c r="AI909" s="24"/>
      <c r="AJ909" s="24"/>
    </row>
    <row r="910" spans="14:36" x14ac:dyDescent="0.2">
      <c r="N910" s="29"/>
      <c r="O910" s="29"/>
      <c r="AF910" s="24"/>
      <c r="AG910" s="24"/>
      <c r="AH910" s="24"/>
      <c r="AI910" s="24"/>
      <c r="AJ910" s="24"/>
    </row>
    <row r="911" spans="14:36" x14ac:dyDescent="0.2">
      <c r="N911" s="29"/>
      <c r="O911" s="29"/>
      <c r="AF911" s="24"/>
      <c r="AG911" s="24"/>
      <c r="AH911" s="24"/>
      <c r="AI911" s="24"/>
      <c r="AJ911" s="24"/>
    </row>
    <row r="912" spans="14:36" x14ac:dyDescent="0.2">
      <c r="N912" s="29"/>
      <c r="O912" s="29"/>
      <c r="AF912" s="24"/>
      <c r="AG912" s="24"/>
      <c r="AH912" s="24"/>
      <c r="AI912" s="24"/>
      <c r="AJ912" s="24"/>
    </row>
    <row r="913" spans="14:36" x14ac:dyDescent="0.2">
      <c r="N913" s="29"/>
      <c r="O913" s="29"/>
      <c r="AF913" s="24"/>
      <c r="AG913" s="24"/>
      <c r="AH913" s="24"/>
      <c r="AI913" s="24"/>
      <c r="AJ913" s="24"/>
    </row>
    <row r="914" spans="14:36" x14ac:dyDescent="0.2">
      <c r="N914" s="29"/>
      <c r="O914" s="29"/>
      <c r="AF914" s="24"/>
      <c r="AG914" s="24"/>
      <c r="AH914" s="24"/>
      <c r="AI914" s="24"/>
      <c r="AJ914" s="24"/>
    </row>
    <row r="915" spans="14:36" x14ac:dyDescent="0.2">
      <c r="N915" s="29"/>
      <c r="O915" s="29"/>
      <c r="AF915" s="24"/>
      <c r="AG915" s="24"/>
      <c r="AH915" s="24"/>
      <c r="AI915" s="24"/>
      <c r="AJ915" s="24"/>
    </row>
    <row r="916" spans="14:36" x14ac:dyDescent="0.2">
      <c r="N916" s="29"/>
      <c r="O916" s="29"/>
      <c r="AF916" s="24"/>
      <c r="AG916" s="24"/>
      <c r="AH916" s="24"/>
      <c r="AI916" s="24"/>
      <c r="AJ916" s="24"/>
    </row>
    <row r="917" spans="14:36" x14ac:dyDescent="0.2">
      <c r="N917" s="29"/>
      <c r="O917" s="29"/>
      <c r="AF917" s="24"/>
      <c r="AG917" s="24"/>
      <c r="AH917" s="24"/>
      <c r="AI917" s="24"/>
      <c r="AJ917" s="24"/>
    </row>
    <row r="918" spans="14:36" x14ac:dyDescent="0.2">
      <c r="N918" s="29"/>
      <c r="O918" s="29"/>
      <c r="AF918" s="24"/>
      <c r="AG918" s="24"/>
      <c r="AH918" s="24"/>
      <c r="AI918" s="24"/>
      <c r="AJ918" s="24"/>
    </row>
    <row r="919" spans="14:36" x14ac:dyDescent="0.2">
      <c r="N919" s="29"/>
      <c r="O919" s="29"/>
      <c r="AF919" s="24"/>
      <c r="AG919" s="24"/>
      <c r="AH919" s="24"/>
      <c r="AI919" s="24"/>
      <c r="AJ919" s="24"/>
    </row>
    <row r="920" spans="14:36" x14ac:dyDescent="0.2">
      <c r="N920" s="29"/>
      <c r="O920" s="29"/>
      <c r="AF920" s="24"/>
      <c r="AG920" s="24"/>
      <c r="AH920" s="24"/>
      <c r="AI920" s="24"/>
      <c r="AJ920" s="24"/>
    </row>
    <row r="921" spans="14:36" x14ac:dyDescent="0.2">
      <c r="N921" s="29"/>
      <c r="O921" s="29"/>
      <c r="AF921" s="24"/>
      <c r="AG921" s="24"/>
      <c r="AH921" s="24"/>
      <c r="AI921" s="24"/>
      <c r="AJ921" s="24"/>
    </row>
    <row r="922" spans="14:36" x14ac:dyDescent="0.2">
      <c r="N922" s="29"/>
      <c r="O922" s="29"/>
      <c r="AF922" s="24"/>
      <c r="AG922" s="24"/>
      <c r="AH922" s="24"/>
      <c r="AI922" s="24"/>
      <c r="AJ922" s="24"/>
    </row>
    <row r="923" spans="14:36" x14ac:dyDescent="0.2">
      <c r="N923" s="29"/>
      <c r="O923" s="29"/>
      <c r="AF923" s="24"/>
      <c r="AG923" s="24"/>
      <c r="AH923" s="24"/>
      <c r="AI923" s="24"/>
      <c r="AJ923" s="24"/>
    </row>
    <row r="924" spans="14:36" x14ac:dyDescent="0.2">
      <c r="N924" s="29"/>
      <c r="O924" s="29"/>
      <c r="AF924" s="24"/>
      <c r="AG924" s="24"/>
      <c r="AH924" s="24"/>
      <c r="AI924" s="24"/>
      <c r="AJ924" s="24"/>
    </row>
    <row r="925" spans="14:36" x14ac:dyDescent="0.2">
      <c r="N925" s="29"/>
      <c r="O925" s="29"/>
      <c r="AF925" s="24"/>
      <c r="AG925" s="24"/>
      <c r="AH925" s="24"/>
      <c r="AI925" s="24"/>
      <c r="AJ925" s="24"/>
    </row>
    <row r="926" spans="14:36" x14ac:dyDescent="0.2">
      <c r="N926" s="29"/>
      <c r="O926" s="29"/>
      <c r="AF926" s="24"/>
      <c r="AG926" s="24"/>
      <c r="AH926" s="24"/>
      <c r="AI926" s="24"/>
      <c r="AJ926" s="24"/>
    </row>
    <row r="927" spans="14:36" x14ac:dyDescent="0.2">
      <c r="N927" s="29"/>
      <c r="O927" s="29"/>
      <c r="AF927" s="24"/>
      <c r="AG927" s="24"/>
      <c r="AH927" s="24"/>
      <c r="AI927" s="24"/>
      <c r="AJ927" s="24"/>
    </row>
    <row r="928" spans="14:36" x14ac:dyDescent="0.2">
      <c r="N928" s="29"/>
      <c r="O928" s="29"/>
      <c r="AF928" s="24"/>
      <c r="AG928" s="24"/>
      <c r="AH928" s="24"/>
      <c r="AI928" s="24"/>
      <c r="AJ928" s="24"/>
    </row>
    <row r="929" spans="14:36" x14ac:dyDescent="0.2">
      <c r="N929" s="29"/>
      <c r="O929" s="29"/>
      <c r="AF929" s="24"/>
      <c r="AG929" s="24"/>
      <c r="AH929" s="24"/>
      <c r="AI929" s="24"/>
      <c r="AJ929" s="24"/>
    </row>
    <row r="930" spans="14:36" x14ac:dyDescent="0.2">
      <c r="N930" s="29"/>
      <c r="O930" s="29"/>
      <c r="AF930" s="24"/>
      <c r="AG930" s="24"/>
      <c r="AH930" s="24"/>
      <c r="AI930" s="24"/>
      <c r="AJ930" s="24"/>
    </row>
    <row r="931" spans="14:36" x14ac:dyDescent="0.2">
      <c r="N931" s="29"/>
      <c r="O931" s="29"/>
      <c r="AF931" s="24"/>
      <c r="AG931" s="24"/>
      <c r="AH931" s="24"/>
      <c r="AI931" s="24"/>
      <c r="AJ931" s="24"/>
    </row>
    <row r="932" spans="14:36" x14ac:dyDescent="0.2">
      <c r="N932" s="29"/>
      <c r="O932" s="29"/>
      <c r="AF932" s="24"/>
      <c r="AG932" s="24"/>
      <c r="AH932" s="24"/>
      <c r="AI932" s="24"/>
      <c r="AJ932" s="24"/>
    </row>
    <row r="933" spans="14:36" x14ac:dyDescent="0.2">
      <c r="N933" s="29"/>
      <c r="O933" s="29"/>
      <c r="AF933" s="24"/>
      <c r="AG933" s="24"/>
      <c r="AH933" s="24"/>
      <c r="AI933" s="24"/>
      <c r="AJ933" s="24"/>
    </row>
    <row r="934" spans="14:36" x14ac:dyDescent="0.2">
      <c r="N934" s="29"/>
      <c r="O934" s="29"/>
      <c r="AF934" s="24"/>
      <c r="AG934" s="24"/>
      <c r="AH934" s="24"/>
      <c r="AI934" s="24"/>
      <c r="AJ934" s="24"/>
    </row>
    <row r="935" spans="14:36" x14ac:dyDescent="0.2">
      <c r="N935" s="29"/>
      <c r="O935" s="29"/>
      <c r="AF935" s="24"/>
      <c r="AG935" s="24"/>
      <c r="AH935" s="24"/>
      <c r="AI935" s="24"/>
      <c r="AJ935" s="24"/>
    </row>
    <row r="936" spans="14:36" x14ac:dyDescent="0.2">
      <c r="N936" s="29"/>
      <c r="O936" s="29"/>
      <c r="AF936" s="24"/>
      <c r="AG936" s="24"/>
      <c r="AH936" s="24"/>
      <c r="AI936" s="24"/>
      <c r="AJ936" s="24"/>
    </row>
    <row r="937" spans="14:36" x14ac:dyDescent="0.2">
      <c r="N937" s="29"/>
      <c r="O937" s="29"/>
      <c r="AF937" s="24"/>
      <c r="AG937" s="24"/>
      <c r="AH937" s="24"/>
      <c r="AI937" s="24"/>
      <c r="AJ937" s="24"/>
    </row>
    <row r="938" spans="14:36" x14ac:dyDescent="0.2">
      <c r="N938" s="29"/>
      <c r="O938" s="29"/>
      <c r="AF938" s="24"/>
      <c r="AG938" s="24"/>
      <c r="AH938" s="24"/>
      <c r="AI938" s="24"/>
      <c r="AJ938" s="24"/>
    </row>
    <row r="939" spans="14:36" x14ac:dyDescent="0.2">
      <c r="N939" s="29"/>
      <c r="O939" s="29"/>
      <c r="AF939" s="24"/>
      <c r="AG939" s="24"/>
      <c r="AH939" s="24"/>
      <c r="AI939" s="24"/>
      <c r="AJ939" s="24"/>
    </row>
    <row r="940" spans="14:36" x14ac:dyDescent="0.2">
      <c r="N940" s="29"/>
      <c r="O940" s="29"/>
      <c r="AF940" s="24"/>
      <c r="AG940" s="24"/>
      <c r="AH940" s="24"/>
      <c r="AI940" s="24"/>
      <c r="AJ940" s="24"/>
    </row>
    <row r="941" spans="14:36" x14ac:dyDescent="0.2">
      <c r="N941" s="29"/>
      <c r="O941" s="29"/>
      <c r="AF941" s="24"/>
      <c r="AG941" s="24"/>
      <c r="AH941" s="24"/>
      <c r="AI941" s="24"/>
      <c r="AJ941" s="24"/>
    </row>
    <row r="942" spans="14:36" x14ac:dyDescent="0.2">
      <c r="N942" s="29"/>
      <c r="O942" s="29"/>
      <c r="AF942" s="24"/>
      <c r="AG942" s="24"/>
      <c r="AH942" s="24"/>
      <c r="AI942" s="24"/>
      <c r="AJ942" s="24"/>
    </row>
    <row r="943" spans="14:36" x14ac:dyDescent="0.2">
      <c r="N943" s="29"/>
      <c r="O943" s="29"/>
      <c r="AF943" s="24"/>
      <c r="AG943" s="24"/>
      <c r="AH943" s="24"/>
      <c r="AI943" s="24"/>
      <c r="AJ943" s="24"/>
    </row>
    <row r="944" spans="14:36" x14ac:dyDescent="0.2">
      <c r="N944" s="29"/>
      <c r="O944" s="29"/>
      <c r="AF944" s="24"/>
      <c r="AG944" s="24"/>
      <c r="AH944" s="24"/>
      <c r="AI944" s="24"/>
      <c r="AJ944" s="24"/>
    </row>
    <row r="945" spans="14:36" x14ac:dyDescent="0.2">
      <c r="N945" s="29"/>
      <c r="O945" s="29"/>
      <c r="AF945" s="24"/>
      <c r="AG945" s="24"/>
      <c r="AH945" s="24"/>
      <c r="AI945" s="24"/>
      <c r="AJ945" s="24"/>
    </row>
    <row r="946" spans="14:36" x14ac:dyDescent="0.2">
      <c r="N946" s="29"/>
      <c r="O946" s="29"/>
      <c r="AF946" s="24"/>
      <c r="AG946" s="24"/>
      <c r="AH946" s="24"/>
      <c r="AI946" s="24"/>
      <c r="AJ946" s="24"/>
    </row>
    <row r="947" spans="14:36" x14ac:dyDescent="0.2">
      <c r="N947" s="29"/>
      <c r="O947" s="29"/>
      <c r="AF947" s="24"/>
      <c r="AG947" s="24"/>
      <c r="AH947" s="24"/>
      <c r="AI947" s="24"/>
      <c r="AJ947" s="24"/>
    </row>
    <row r="948" spans="14:36" x14ac:dyDescent="0.2">
      <c r="N948" s="29"/>
      <c r="O948" s="29"/>
      <c r="AF948" s="24"/>
      <c r="AG948" s="24"/>
      <c r="AH948" s="24"/>
      <c r="AI948" s="24"/>
      <c r="AJ948" s="24"/>
    </row>
    <row r="949" spans="14:36" x14ac:dyDescent="0.2">
      <c r="N949" s="29"/>
      <c r="O949" s="29"/>
      <c r="AF949" s="24"/>
      <c r="AG949" s="24"/>
      <c r="AH949" s="24"/>
      <c r="AI949" s="24"/>
      <c r="AJ949" s="24"/>
    </row>
    <row r="950" spans="14:36" x14ac:dyDescent="0.2">
      <c r="N950" s="29"/>
      <c r="O950" s="29"/>
      <c r="AF950" s="24"/>
      <c r="AG950" s="24"/>
      <c r="AH950" s="24"/>
      <c r="AI950" s="24"/>
      <c r="AJ950" s="24"/>
    </row>
    <row r="951" spans="14:36" x14ac:dyDescent="0.2">
      <c r="N951" s="29"/>
      <c r="O951" s="29"/>
      <c r="AF951" s="24"/>
      <c r="AG951" s="24"/>
      <c r="AH951" s="24"/>
      <c r="AI951" s="24"/>
      <c r="AJ951" s="24"/>
    </row>
    <row r="952" spans="14:36" x14ac:dyDescent="0.2">
      <c r="N952" s="29"/>
      <c r="O952" s="29"/>
      <c r="AF952" s="24"/>
      <c r="AG952" s="24"/>
      <c r="AH952" s="24"/>
      <c r="AI952" s="24"/>
      <c r="AJ952" s="24"/>
    </row>
    <row r="953" spans="14:36" x14ac:dyDescent="0.2">
      <c r="N953" s="29"/>
      <c r="O953" s="29"/>
      <c r="AF953" s="24"/>
      <c r="AG953" s="24"/>
      <c r="AH953" s="24"/>
      <c r="AI953" s="24"/>
      <c r="AJ953" s="24"/>
    </row>
    <row r="954" spans="14:36" x14ac:dyDescent="0.2">
      <c r="N954" s="29"/>
      <c r="O954" s="29"/>
      <c r="AF954" s="24"/>
      <c r="AG954" s="24"/>
      <c r="AH954" s="24"/>
      <c r="AI954" s="24"/>
      <c r="AJ954" s="24"/>
    </row>
    <row r="955" spans="14:36" x14ac:dyDescent="0.2">
      <c r="N955" s="29"/>
      <c r="O955" s="29"/>
      <c r="AF955" s="24"/>
      <c r="AG955" s="24"/>
      <c r="AH955" s="24"/>
      <c r="AI955" s="24"/>
      <c r="AJ955" s="24"/>
    </row>
    <row r="956" spans="14:36" x14ac:dyDescent="0.2">
      <c r="N956" s="29"/>
      <c r="O956" s="29"/>
      <c r="AF956" s="24"/>
      <c r="AG956" s="24"/>
      <c r="AH956" s="24"/>
      <c r="AI956" s="24"/>
      <c r="AJ956" s="24"/>
    </row>
    <row r="957" spans="14:36" x14ac:dyDescent="0.2">
      <c r="N957" s="29"/>
      <c r="O957" s="29"/>
      <c r="AF957" s="24"/>
      <c r="AG957" s="24"/>
      <c r="AH957" s="24"/>
      <c r="AI957" s="24"/>
      <c r="AJ957" s="24"/>
    </row>
    <row r="958" spans="14:36" x14ac:dyDescent="0.2">
      <c r="N958" s="29"/>
      <c r="O958" s="29"/>
      <c r="AF958" s="24"/>
      <c r="AG958" s="24"/>
      <c r="AH958" s="24"/>
      <c r="AI958" s="24"/>
      <c r="AJ958" s="24"/>
    </row>
    <row r="959" spans="14:36" x14ac:dyDescent="0.2">
      <c r="N959" s="29"/>
      <c r="O959" s="29"/>
      <c r="AF959" s="24"/>
      <c r="AG959" s="24"/>
      <c r="AH959" s="24"/>
      <c r="AI959" s="24"/>
      <c r="AJ959" s="24"/>
    </row>
    <row r="960" spans="14:36" x14ac:dyDescent="0.2">
      <c r="N960" s="29"/>
      <c r="O960" s="29"/>
      <c r="AF960" s="24"/>
      <c r="AG960" s="24"/>
      <c r="AH960" s="24"/>
      <c r="AI960" s="24"/>
      <c r="AJ960" s="24"/>
    </row>
    <row r="961" spans="14:36" x14ac:dyDescent="0.2">
      <c r="N961" s="29"/>
      <c r="O961" s="29"/>
      <c r="AF961" s="24"/>
      <c r="AG961" s="24"/>
      <c r="AH961" s="24"/>
      <c r="AI961" s="24"/>
      <c r="AJ961" s="24"/>
    </row>
    <row r="962" spans="14:36" x14ac:dyDescent="0.2">
      <c r="N962" s="29"/>
      <c r="O962" s="29"/>
      <c r="AF962" s="24"/>
      <c r="AG962" s="24"/>
      <c r="AH962" s="24"/>
      <c r="AI962" s="24"/>
      <c r="AJ962" s="24"/>
    </row>
    <row r="963" spans="14:36" x14ac:dyDescent="0.2">
      <c r="N963" s="29"/>
      <c r="O963" s="29"/>
      <c r="AF963" s="24"/>
      <c r="AG963" s="24"/>
      <c r="AH963" s="24"/>
      <c r="AI963" s="24"/>
      <c r="AJ963" s="24"/>
    </row>
    <row r="964" spans="14:36" x14ac:dyDescent="0.2">
      <c r="N964" s="29"/>
      <c r="O964" s="29"/>
      <c r="AF964" s="24"/>
      <c r="AG964" s="24"/>
      <c r="AH964" s="24"/>
      <c r="AI964" s="24"/>
      <c r="AJ964" s="24"/>
    </row>
    <row r="965" spans="14:36" x14ac:dyDescent="0.2">
      <c r="N965" s="29"/>
      <c r="O965" s="29"/>
      <c r="AF965" s="24"/>
      <c r="AG965" s="24"/>
      <c r="AH965" s="24"/>
      <c r="AI965" s="24"/>
      <c r="AJ965" s="24"/>
    </row>
    <row r="966" spans="14:36" x14ac:dyDescent="0.2">
      <c r="N966" s="29"/>
      <c r="O966" s="29"/>
      <c r="AF966" s="24"/>
      <c r="AG966" s="24"/>
      <c r="AH966" s="24"/>
      <c r="AI966" s="24"/>
      <c r="AJ966" s="24"/>
    </row>
    <row r="967" spans="14:36" x14ac:dyDescent="0.2">
      <c r="N967" s="29"/>
      <c r="O967" s="29"/>
      <c r="AF967" s="24"/>
      <c r="AG967" s="24"/>
      <c r="AH967" s="24"/>
      <c r="AI967" s="24"/>
      <c r="AJ967" s="24"/>
    </row>
    <row r="968" spans="14:36" x14ac:dyDescent="0.2">
      <c r="N968" s="29"/>
      <c r="O968" s="29"/>
      <c r="AF968" s="24"/>
      <c r="AG968" s="24"/>
      <c r="AH968" s="24"/>
      <c r="AI968" s="24"/>
      <c r="AJ968" s="24"/>
    </row>
    <row r="969" spans="14:36" x14ac:dyDescent="0.2">
      <c r="N969" s="29"/>
      <c r="O969" s="29"/>
      <c r="AF969" s="24"/>
      <c r="AG969" s="24"/>
      <c r="AH969" s="24"/>
      <c r="AI969" s="24"/>
      <c r="AJ969" s="24"/>
    </row>
    <row r="970" spans="14:36" x14ac:dyDescent="0.2">
      <c r="N970" s="29"/>
      <c r="O970" s="29"/>
      <c r="AF970" s="24"/>
      <c r="AG970" s="24"/>
      <c r="AH970" s="24"/>
      <c r="AI970" s="24"/>
      <c r="AJ970" s="24"/>
    </row>
    <row r="971" spans="14:36" x14ac:dyDescent="0.2">
      <c r="N971" s="29"/>
      <c r="O971" s="29"/>
      <c r="AF971" s="24"/>
      <c r="AG971" s="24"/>
      <c r="AH971" s="24"/>
      <c r="AI971" s="24"/>
      <c r="AJ971" s="24"/>
    </row>
    <row r="972" spans="14:36" x14ac:dyDescent="0.2">
      <c r="N972" s="29"/>
      <c r="O972" s="29"/>
      <c r="AF972" s="24"/>
      <c r="AG972" s="24"/>
      <c r="AH972" s="24"/>
      <c r="AI972" s="24"/>
      <c r="AJ972" s="24"/>
    </row>
    <row r="973" spans="14:36" x14ac:dyDescent="0.2">
      <c r="N973" s="29"/>
      <c r="O973" s="29"/>
      <c r="AF973" s="24"/>
      <c r="AG973" s="24"/>
      <c r="AH973" s="24"/>
      <c r="AI973" s="24"/>
      <c r="AJ973" s="24"/>
    </row>
    <row r="974" spans="14:36" x14ac:dyDescent="0.2">
      <c r="N974" s="29"/>
      <c r="O974" s="29"/>
      <c r="AF974" s="24"/>
      <c r="AG974" s="24"/>
      <c r="AH974" s="24"/>
      <c r="AI974" s="24"/>
      <c r="AJ974" s="24"/>
    </row>
    <row r="975" spans="14:36" x14ac:dyDescent="0.2">
      <c r="N975" s="29"/>
      <c r="O975" s="29"/>
      <c r="AF975" s="24"/>
      <c r="AG975" s="24"/>
      <c r="AH975" s="24"/>
      <c r="AI975" s="24"/>
      <c r="AJ975" s="24"/>
    </row>
    <row r="976" spans="14:36" x14ac:dyDescent="0.2">
      <c r="N976" s="29"/>
      <c r="O976" s="29"/>
      <c r="AF976" s="24"/>
      <c r="AG976" s="24"/>
      <c r="AH976" s="24"/>
      <c r="AI976" s="24"/>
      <c r="AJ976" s="24"/>
    </row>
    <row r="977" spans="14:36" x14ac:dyDescent="0.2">
      <c r="N977" s="29"/>
      <c r="O977" s="29"/>
      <c r="AF977" s="24"/>
      <c r="AG977" s="24"/>
      <c r="AH977" s="24"/>
      <c r="AI977" s="24"/>
      <c r="AJ977" s="24"/>
    </row>
    <row r="978" spans="14:36" x14ac:dyDescent="0.2">
      <c r="N978" s="29"/>
      <c r="O978" s="29"/>
      <c r="AF978" s="24"/>
      <c r="AG978" s="24"/>
      <c r="AH978" s="24"/>
      <c r="AI978" s="24"/>
      <c r="AJ978" s="24"/>
    </row>
    <row r="979" spans="14:36" x14ac:dyDescent="0.2">
      <c r="N979" s="29"/>
      <c r="O979" s="29"/>
      <c r="AF979" s="24"/>
      <c r="AG979" s="24"/>
      <c r="AH979" s="24"/>
      <c r="AI979" s="24"/>
      <c r="AJ979" s="24"/>
    </row>
    <row r="980" spans="14:36" x14ac:dyDescent="0.2">
      <c r="N980" s="29"/>
      <c r="O980" s="29"/>
      <c r="AF980" s="24"/>
      <c r="AG980" s="24"/>
      <c r="AH980" s="24"/>
      <c r="AI980" s="24"/>
      <c r="AJ980" s="24"/>
    </row>
    <row r="981" spans="14:36" x14ac:dyDescent="0.2">
      <c r="N981" s="29"/>
      <c r="O981" s="29"/>
      <c r="AF981" s="24"/>
      <c r="AG981" s="24"/>
      <c r="AH981" s="24"/>
      <c r="AI981" s="24"/>
      <c r="AJ981" s="24"/>
    </row>
    <row r="982" spans="14:36" x14ac:dyDescent="0.2">
      <c r="N982" s="29"/>
      <c r="O982" s="29"/>
      <c r="AF982" s="24"/>
      <c r="AG982" s="24"/>
      <c r="AH982" s="24"/>
      <c r="AI982" s="24"/>
      <c r="AJ982" s="24"/>
    </row>
    <row r="983" spans="14:36" x14ac:dyDescent="0.2">
      <c r="N983" s="29"/>
      <c r="O983" s="29"/>
      <c r="AF983" s="24"/>
      <c r="AG983" s="24"/>
      <c r="AH983" s="24"/>
      <c r="AI983" s="24"/>
      <c r="AJ983" s="24"/>
    </row>
    <row r="984" spans="14:36" x14ac:dyDescent="0.2">
      <c r="N984" s="29"/>
      <c r="O984" s="29"/>
      <c r="AF984" s="24"/>
      <c r="AG984" s="24"/>
      <c r="AH984" s="24"/>
      <c r="AI984" s="24"/>
      <c r="AJ984" s="24"/>
    </row>
    <row r="985" spans="14:36" x14ac:dyDescent="0.2">
      <c r="N985" s="29"/>
      <c r="O985" s="29"/>
      <c r="AF985" s="24"/>
      <c r="AG985" s="24"/>
      <c r="AH985" s="24"/>
      <c r="AI985" s="24"/>
      <c r="AJ985" s="24"/>
    </row>
    <row r="986" spans="14:36" x14ac:dyDescent="0.2">
      <c r="N986" s="29"/>
      <c r="O986" s="29"/>
      <c r="AF986" s="24"/>
      <c r="AG986" s="24"/>
      <c r="AH986" s="24"/>
      <c r="AI986" s="24"/>
      <c r="AJ986" s="24"/>
    </row>
    <row r="987" spans="14:36" x14ac:dyDescent="0.2">
      <c r="N987" s="29"/>
      <c r="O987" s="29"/>
      <c r="AF987" s="24"/>
      <c r="AG987" s="24"/>
      <c r="AH987" s="24"/>
      <c r="AI987" s="24"/>
      <c r="AJ987" s="24"/>
    </row>
    <row r="988" spans="14:36" x14ac:dyDescent="0.2">
      <c r="N988" s="29"/>
      <c r="O988" s="29"/>
      <c r="AF988" s="24"/>
      <c r="AG988" s="24"/>
      <c r="AH988" s="24"/>
      <c r="AI988" s="24"/>
      <c r="AJ988" s="24"/>
    </row>
    <row r="989" spans="14:36" x14ac:dyDescent="0.2">
      <c r="N989" s="29"/>
      <c r="O989" s="29"/>
      <c r="AF989" s="24"/>
      <c r="AG989" s="24"/>
      <c r="AH989" s="24"/>
      <c r="AI989" s="24"/>
      <c r="AJ989" s="24"/>
    </row>
    <row r="990" spans="14:36" x14ac:dyDescent="0.2">
      <c r="N990" s="29"/>
      <c r="O990" s="29"/>
      <c r="AF990" s="24"/>
      <c r="AG990" s="24"/>
      <c r="AH990" s="24"/>
      <c r="AI990" s="24"/>
      <c r="AJ990" s="24"/>
    </row>
    <row r="991" spans="14:36" x14ac:dyDescent="0.2">
      <c r="N991" s="29"/>
      <c r="O991" s="29"/>
      <c r="AF991" s="24"/>
      <c r="AG991" s="24"/>
      <c r="AH991" s="24"/>
      <c r="AI991" s="24"/>
      <c r="AJ991" s="24"/>
    </row>
    <row r="992" spans="14:36" x14ac:dyDescent="0.2">
      <c r="N992" s="29"/>
      <c r="O992" s="29"/>
      <c r="AF992" s="24"/>
      <c r="AG992" s="24"/>
      <c r="AH992" s="24"/>
      <c r="AI992" s="24"/>
      <c r="AJ992" s="24"/>
    </row>
    <row r="993" spans="14:36" x14ac:dyDescent="0.2">
      <c r="N993" s="29"/>
      <c r="O993" s="29"/>
      <c r="AF993" s="24"/>
      <c r="AG993" s="24"/>
      <c r="AH993" s="24"/>
      <c r="AI993" s="24"/>
      <c r="AJ993" s="24"/>
    </row>
    <row r="994" spans="14:36" x14ac:dyDescent="0.2">
      <c r="N994" s="29"/>
      <c r="O994" s="29"/>
      <c r="AF994" s="24"/>
      <c r="AG994" s="24"/>
      <c r="AH994" s="24"/>
      <c r="AI994" s="24"/>
      <c r="AJ994" s="24"/>
    </row>
    <row r="995" spans="14:36" x14ac:dyDescent="0.2">
      <c r="N995" s="29"/>
      <c r="O995" s="29"/>
      <c r="AF995" s="24"/>
      <c r="AG995" s="24"/>
      <c r="AH995" s="24"/>
      <c r="AI995" s="24"/>
      <c r="AJ995" s="24"/>
    </row>
    <row r="996" spans="14:36" x14ac:dyDescent="0.2">
      <c r="N996" s="29"/>
      <c r="O996" s="29"/>
      <c r="AF996" s="24"/>
      <c r="AG996" s="24"/>
      <c r="AH996" s="24"/>
      <c r="AI996" s="24"/>
      <c r="AJ996" s="24"/>
    </row>
    <row r="997" spans="14:36" x14ac:dyDescent="0.2">
      <c r="N997" s="29"/>
      <c r="O997" s="29"/>
      <c r="AF997" s="24"/>
      <c r="AG997" s="24"/>
      <c r="AH997" s="24"/>
      <c r="AI997" s="24"/>
      <c r="AJ997" s="24"/>
    </row>
    <row r="998" spans="14:36" x14ac:dyDescent="0.2">
      <c r="N998" s="29"/>
      <c r="O998" s="29"/>
      <c r="AF998" s="24"/>
      <c r="AG998" s="24"/>
      <c r="AH998" s="24"/>
      <c r="AI998" s="24"/>
      <c r="AJ998" s="24"/>
    </row>
    <row r="999" spans="14:36" x14ac:dyDescent="0.2">
      <c r="N999" s="29"/>
      <c r="O999" s="29"/>
      <c r="AF999" s="24"/>
      <c r="AG999" s="24"/>
      <c r="AH999" s="24"/>
      <c r="AI999" s="24"/>
      <c r="AJ999" s="24"/>
    </row>
    <row r="1000" spans="14:36" x14ac:dyDescent="0.2">
      <c r="N1000" s="29"/>
      <c r="O1000" s="29"/>
      <c r="AF1000" s="24"/>
      <c r="AG1000" s="24"/>
      <c r="AH1000" s="24"/>
      <c r="AI1000" s="24"/>
      <c r="AJ1000" s="24"/>
    </row>
    <row r="1001" spans="14:36" x14ac:dyDescent="0.2">
      <c r="N1001" s="29"/>
      <c r="O1001" s="29"/>
      <c r="AF1001" s="24"/>
      <c r="AG1001" s="24"/>
      <c r="AH1001" s="24"/>
      <c r="AI1001" s="24"/>
      <c r="AJ1001" s="24"/>
    </row>
    <row r="1002" spans="14:36" x14ac:dyDescent="0.2">
      <c r="N1002" s="29"/>
      <c r="O1002" s="29"/>
      <c r="AF1002" s="24"/>
      <c r="AG1002" s="24"/>
      <c r="AH1002" s="24"/>
      <c r="AI1002" s="24"/>
      <c r="AJ1002" s="24"/>
    </row>
    <row r="1003" spans="14:36" x14ac:dyDescent="0.2">
      <c r="N1003" s="29"/>
      <c r="O1003" s="29"/>
      <c r="AF1003" s="24"/>
      <c r="AG1003" s="24"/>
      <c r="AH1003" s="24"/>
      <c r="AI1003" s="24"/>
      <c r="AJ1003" s="24"/>
    </row>
    <row r="1004" spans="14:36" x14ac:dyDescent="0.2">
      <c r="N1004" s="29"/>
      <c r="O1004" s="29"/>
      <c r="AF1004" s="24"/>
      <c r="AG1004" s="24"/>
      <c r="AH1004" s="24"/>
      <c r="AI1004" s="24"/>
      <c r="AJ1004" s="24"/>
    </row>
    <row r="1005" spans="14:36" x14ac:dyDescent="0.2">
      <c r="N1005" s="29"/>
      <c r="O1005" s="29"/>
      <c r="AF1005" s="24"/>
      <c r="AG1005" s="24"/>
      <c r="AH1005" s="24"/>
      <c r="AI1005" s="24"/>
      <c r="AJ1005" s="24"/>
    </row>
    <row r="1006" spans="14:36" x14ac:dyDescent="0.2">
      <c r="N1006" s="29"/>
      <c r="O1006" s="29"/>
      <c r="AF1006" s="24"/>
      <c r="AG1006" s="24"/>
      <c r="AH1006" s="24"/>
      <c r="AI1006" s="24"/>
      <c r="AJ1006" s="24"/>
    </row>
    <row r="1007" spans="14:36" x14ac:dyDescent="0.2">
      <c r="N1007" s="29"/>
      <c r="O1007" s="29"/>
      <c r="AF1007" s="24"/>
      <c r="AG1007" s="24"/>
      <c r="AH1007" s="24"/>
      <c r="AI1007" s="24"/>
      <c r="AJ1007" s="24"/>
    </row>
    <row r="1008" spans="14:36" x14ac:dyDescent="0.2">
      <c r="N1008" s="29"/>
      <c r="O1008" s="29"/>
      <c r="AF1008" s="24"/>
      <c r="AG1008" s="24"/>
      <c r="AH1008" s="24"/>
      <c r="AI1008" s="24"/>
      <c r="AJ1008" s="24"/>
    </row>
    <row r="1009" spans="14:36" x14ac:dyDescent="0.2">
      <c r="N1009" s="29"/>
      <c r="O1009" s="29"/>
      <c r="AF1009" s="24"/>
      <c r="AG1009" s="24"/>
      <c r="AH1009" s="24"/>
      <c r="AI1009" s="24"/>
      <c r="AJ1009" s="24"/>
    </row>
    <row r="1010" spans="14:36" x14ac:dyDescent="0.2">
      <c r="N1010" s="29"/>
      <c r="O1010" s="29"/>
      <c r="AF1010" s="24"/>
      <c r="AG1010" s="24"/>
      <c r="AH1010" s="24"/>
      <c r="AI1010" s="24"/>
      <c r="AJ1010" s="24"/>
    </row>
    <row r="1011" spans="14:36" x14ac:dyDescent="0.2">
      <c r="N1011" s="29"/>
      <c r="O1011" s="29"/>
      <c r="AF1011" s="24"/>
      <c r="AG1011" s="24"/>
      <c r="AH1011" s="24"/>
      <c r="AI1011" s="24"/>
      <c r="AJ1011" s="24"/>
    </row>
    <row r="1012" spans="14:36" x14ac:dyDescent="0.2">
      <c r="N1012" s="29"/>
      <c r="O1012" s="29"/>
      <c r="AF1012" s="24"/>
      <c r="AG1012" s="24"/>
      <c r="AH1012" s="24"/>
      <c r="AI1012" s="24"/>
      <c r="AJ1012" s="24"/>
    </row>
    <row r="1013" spans="14:36" x14ac:dyDescent="0.2">
      <c r="N1013" s="29"/>
      <c r="O1013" s="29"/>
      <c r="AF1013" s="24"/>
      <c r="AG1013" s="24"/>
      <c r="AH1013" s="24"/>
      <c r="AI1013" s="24"/>
      <c r="AJ1013" s="24"/>
    </row>
    <row r="1014" spans="14:36" x14ac:dyDescent="0.2">
      <c r="N1014" s="29"/>
      <c r="O1014" s="29"/>
      <c r="AF1014" s="24"/>
      <c r="AG1014" s="24"/>
      <c r="AH1014" s="24"/>
      <c r="AI1014" s="24"/>
      <c r="AJ1014" s="24"/>
    </row>
    <row r="1015" spans="14:36" x14ac:dyDescent="0.2">
      <c r="N1015" s="29"/>
      <c r="O1015" s="29"/>
      <c r="AF1015" s="24"/>
      <c r="AG1015" s="24"/>
      <c r="AH1015" s="24"/>
      <c r="AI1015" s="24"/>
      <c r="AJ1015" s="24"/>
    </row>
    <row r="1016" spans="14:36" x14ac:dyDescent="0.2">
      <c r="N1016" s="29"/>
      <c r="O1016" s="29"/>
      <c r="AF1016" s="24"/>
      <c r="AG1016" s="24"/>
      <c r="AH1016" s="24"/>
      <c r="AI1016" s="24"/>
      <c r="AJ1016" s="24"/>
    </row>
    <row r="1017" spans="14:36" x14ac:dyDescent="0.2">
      <c r="N1017" s="29"/>
      <c r="O1017" s="29"/>
      <c r="AF1017" s="24"/>
      <c r="AG1017" s="24"/>
      <c r="AH1017" s="24"/>
      <c r="AI1017" s="24"/>
      <c r="AJ1017" s="24"/>
    </row>
    <row r="1018" spans="14:36" x14ac:dyDescent="0.2">
      <c r="N1018" s="29"/>
      <c r="O1018" s="29"/>
      <c r="AF1018" s="24"/>
      <c r="AG1018" s="24"/>
      <c r="AH1018" s="24"/>
      <c r="AI1018" s="24"/>
      <c r="AJ1018" s="24"/>
    </row>
    <row r="1019" spans="14:36" x14ac:dyDescent="0.2">
      <c r="N1019" s="29"/>
      <c r="O1019" s="29"/>
      <c r="AF1019" s="24"/>
      <c r="AG1019" s="24"/>
      <c r="AH1019" s="24"/>
      <c r="AI1019" s="24"/>
      <c r="AJ1019" s="24"/>
    </row>
    <row r="1020" spans="14:36" x14ac:dyDescent="0.2">
      <c r="N1020" s="29"/>
      <c r="O1020" s="29"/>
      <c r="AF1020" s="24"/>
      <c r="AG1020" s="24"/>
      <c r="AH1020" s="24"/>
      <c r="AI1020" s="24"/>
      <c r="AJ1020" s="24"/>
    </row>
    <row r="1021" spans="14:36" x14ac:dyDescent="0.2">
      <c r="N1021" s="29"/>
      <c r="O1021" s="29"/>
      <c r="AF1021" s="24"/>
      <c r="AG1021" s="24"/>
      <c r="AH1021" s="24"/>
      <c r="AI1021" s="24"/>
      <c r="AJ1021" s="24"/>
    </row>
    <row r="1022" spans="14:36" x14ac:dyDescent="0.2">
      <c r="N1022" s="29"/>
      <c r="O1022" s="29"/>
      <c r="AF1022" s="24"/>
      <c r="AG1022" s="24"/>
      <c r="AH1022" s="24"/>
      <c r="AI1022" s="24"/>
      <c r="AJ1022" s="24"/>
    </row>
    <row r="1023" spans="14:36" x14ac:dyDescent="0.2">
      <c r="N1023" s="29"/>
      <c r="O1023" s="29"/>
      <c r="AF1023" s="24"/>
      <c r="AG1023" s="24"/>
      <c r="AH1023" s="24"/>
      <c r="AI1023" s="24"/>
      <c r="AJ1023" s="24"/>
    </row>
    <row r="1024" spans="14:36" x14ac:dyDescent="0.2">
      <c r="N1024" s="29"/>
      <c r="O1024" s="29"/>
      <c r="AF1024" s="24"/>
      <c r="AG1024" s="24"/>
      <c r="AH1024" s="24"/>
      <c r="AI1024" s="24"/>
      <c r="AJ1024" s="24"/>
    </row>
    <row r="1025" spans="14:36" x14ac:dyDescent="0.2">
      <c r="N1025" s="29"/>
      <c r="O1025" s="29"/>
      <c r="AF1025" s="24"/>
      <c r="AG1025" s="24"/>
      <c r="AH1025" s="24"/>
      <c r="AI1025" s="24"/>
      <c r="AJ1025" s="24"/>
    </row>
    <row r="1026" spans="14:36" x14ac:dyDescent="0.2">
      <c r="N1026" s="29"/>
      <c r="O1026" s="29"/>
      <c r="AF1026" s="24"/>
      <c r="AG1026" s="24"/>
      <c r="AH1026" s="24"/>
      <c r="AI1026" s="24"/>
      <c r="AJ1026" s="24"/>
    </row>
    <row r="1027" spans="14:36" x14ac:dyDescent="0.2">
      <c r="N1027" s="29"/>
      <c r="O1027" s="29"/>
      <c r="AF1027" s="24"/>
      <c r="AG1027" s="24"/>
      <c r="AH1027" s="24"/>
      <c r="AI1027" s="24"/>
      <c r="AJ1027" s="24"/>
    </row>
    <row r="1028" spans="14:36" x14ac:dyDescent="0.2">
      <c r="N1028" s="29"/>
      <c r="O1028" s="29"/>
      <c r="AF1028" s="24"/>
      <c r="AG1028" s="24"/>
      <c r="AH1028" s="24"/>
      <c r="AI1028" s="24"/>
      <c r="AJ1028" s="24"/>
    </row>
    <row r="1029" spans="14:36" x14ac:dyDescent="0.2">
      <c r="N1029" s="29"/>
      <c r="O1029" s="29"/>
      <c r="AF1029" s="24"/>
      <c r="AG1029" s="24"/>
      <c r="AH1029" s="24"/>
      <c r="AI1029" s="24"/>
      <c r="AJ1029" s="24"/>
    </row>
    <row r="1030" spans="14:36" x14ac:dyDescent="0.2">
      <c r="N1030" s="29"/>
      <c r="O1030" s="29"/>
      <c r="AF1030" s="24"/>
      <c r="AG1030" s="24"/>
      <c r="AH1030" s="24"/>
      <c r="AI1030" s="24"/>
      <c r="AJ1030" s="24"/>
    </row>
    <row r="1031" spans="14:36" x14ac:dyDescent="0.2">
      <c r="N1031" s="29"/>
      <c r="O1031" s="29"/>
      <c r="AF1031" s="24"/>
      <c r="AG1031" s="24"/>
      <c r="AH1031" s="24"/>
      <c r="AI1031" s="24"/>
      <c r="AJ1031" s="24"/>
    </row>
    <row r="1032" spans="14:36" x14ac:dyDescent="0.2">
      <c r="N1032" s="29"/>
      <c r="O1032" s="29"/>
      <c r="AF1032" s="24"/>
      <c r="AG1032" s="24"/>
      <c r="AH1032" s="24"/>
      <c r="AI1032" s="24"/>
      <c r="AJ1032" s="24"/>
    </row>
    <row r="1033" spans="14:36" x14ac:dyDescent="0.2">
      <c r="N1033" s="29"/>
      <c r="O1033" s="29"/>
      <c r="AF1033" s="24"/>
      <c r="AG1033" s="24"/>
      <c r="AH1033" s="24"/>
      <c r="AI1033" s="24"/>
      <c r="AJ1033" s="24"/>
    </row>
    <row r="1034" spans="14:36" x14ac:dyDescent="0.2">
      <c r="N1034" s="29"/>
      <c r="O1034" s="29"/>
      <c r="AF1034" s="24"/>
      <c r="AG1034" s="24"/>
      <c r="AH1034" s="24"/>
      <c r="AI1034" s="24"/>
      <c r="AJ1034" s="24"/>
    </row>
    <row r="1035" spans="14:36" x14ac:dyDescent="0.2">
      <c r="N1035" s="29"/>
      <c r="O1035" s="29"/>
      <c r="AF1035" s="24"/>
      <c r="AG1035" s="24"/>
      <c r="AH1035" s="24"/>
      <c r="AI1035" s="24"/>
      <c r="AJ1035" s="24"/>
    </row>
    <row r="1036" spans="14:36" x14ac:dyDescent="0.2">
      <c r="N1036" s="29"/>
      <c r="O1036" s="29"/>
      <c r="AF1036" s="24"/>
      <c r="AG1036" s="24"/>
      <c r="AH1036" s="24"/>
      <c r="AI1036" s="24"/>
      <c r="AJ1036" s="24"/>
    </row>
    <row r="1037" spans="14:36" x14ac:dyDescent="0.2">
      <c r="N1037" s="29"/>
      <c r="O1037" s="29"/>
      <c r="AF1037" s="24"/>
      <c r="AG1037" s="24"/>
      <c r="AH1037" s="24"/>
      <c r="AI1037" s="24"/>
      <c r="AJ1037" s="24"/>
    </row>
    <row r="1038" spans="14:36" x14ac:dyDescent="0.2">
      <c r="N1038" s="29"/>
      <c r="O1038" s="29"/>
      <c r="AF1038" s="24"/>
      <c r="AG1038" s="24"/>
      <c r="AH1038" s="24"/>
      <c r="AI1038" s="24"/>
      <c r="AJ1038" s="24"/>
    </row>
    <row r="1039" spans="14:36" x14ac:dyDescent="0.2">
      <c r="N1039" s="29"/>
      <c r="O1039" s="29"/>
      <c r="AF1039" s="24"/>
      <c r="AG1039" s="24"/>
      <c r="AH1039" s="24"/>
      <c r="AI1039" s="24"/>
      <c r="AJ1039" s="24"/>
    </row>
    <row r="1040" spans="14:36" x14ac:dyDescent="0.2">
      <c r="N1040" s="29"/>
      <c r="O1040" s="29"/>
      <c r="AF1040" s="24"/>
      <c r="AG1040" s="24"/>
      <c r="AH1040" s="24"/>
      <c r="AI1040" s="24"/>
      <c r="AJ1040" s="24"/>
    </row>
    <row r="1041" spans="14:36" x14ac:dyDescent="0.2">
      <c r="N1041" s="29"/>
      <c r="O1041" s="29"/>
      <c r="AF1041" s="24"/>
      <c r="AG1041" s="24"/>
      <c r="AH1041" s="24"/>
      <c r="AI1041" s="24"/>
      <c r="AJ1041" s="24"/>
    </row>
    <row r="1042" spans="14:36" x14ac:dyDescent="0.2">
      <c r="N1042" s="29"/>
      <c r="O1042" s="29"/>
      <c r="AF1042" s="24"/>
      <c r="AG1042" s="24"/>
      <c r="AH1042" s="24"/>
      <c r="AI1042" s="24"/>
      <c r="AJ1042" s="24"/>
    </row>
    <row r="1043" spans="14:36" x14ac:dyDescent="0.2">
      <c r="N1043" s="29"/>
      <c r="O1043" s="29"/>
      <c r="AF1043" s="24"/>
      <c r="AG1043" s="24"/>
      <c r="AH1043" s="24"/>
      <c r="AI1043" s="24"/>
      <c r="AJ1043" s="24"/>
    </row>
    <row r="1044" spans="14:36" x14ac:dyDescent="0.2">
      <c r="N1044" s="29"/>
      <c r="O1044" s="29"/>
      <c r="AF1044" s="24"/>
      <c r="AG1044" s="24"/>
      <c r="AH1044" s="24"/>
      <c r="AI1044" s="24"/>
      <c r="AJ1044" s="24"/>
    </row>
    <row r="1045" spans="14:36" x14ac:dyDescent="0.2">
      <c r="N1045" s="29"/>
      <c r="O1045" s="29"/>
      <c r="AF1045" s="24"/>
      <c r="AG1045" s="24"/>
      <c r="AH1045" s="24"/>
      <c r="AI1045" s="24"/>
      <c r="AJ1045" s="24"/>
    </row>
    <row r="1046" spans="14:36" x14ac:dyDescent="0.2">
      <c r="N1046" s="29"/>
      <c r="O1046" s="29"/>
      <c r="AF1046" s="24"/>
      <c r="AG1046" s="24"/>
      <c r="AH1046" s="24"/>
      <c r="AI1046" s="24"/>
      <c r="AJ1046" s="24"/>
    </row>
    <row r="1047" spans="14:36" x14ac:dyDescent="0.2">
      <c r="N1047" s="29"/>
      <c r="O1047" s="29"/>
      <c r="AF1047" s="24"/>
      <c r="AG1047" s="24"/>
      <c r="AH1047" s="24"/>
      <c r="AI1047" s="24"/>
      <c r="AJ1047" s="24"/>
    </row>
    <row r="1048" spans="14:36" x14ac:dyDescent="0.2">
      <c r="N1048" s="29"/>
      <c r="O1048" s="29"/>
      <c r="AF1048" s="24"/>
      <c r="AG1048" s="24"/>
      <c r="AH1048" s="24"/>
      <c r="AI1048" s="24"/>
      <c r="AJ1048" s="24"/>
    </row>
    <row r="1049" spans="14:36" x14ac:dyDescent="0.2">
      <c r="N1049" s="29"/>
      <c r="O1049" s="29"/>
      <c r="AF1049" s="24"/>
      <c r="AG1049" s="24"/>
      <c r="AH1049" s="24"/>
      <c r="AI1049" s="24"/>
      <c r="AJ1049" s="24"/>
    </row>
    <row r="1050" spans="14:36" x14ac:dyDescent="0.2">
      <c r="N1050" s="29"/>
      <c r="O1050" s="29"/>
      <c r="AF1050" s="24"/>
      <c r="AG1050" s="24"/>
      <c r="AH1050" s="24"/>
      <c r="AI1050" s="24"/>
      <c r="AJ1050" s="24"/>
    </row>
    <row r="1051" spans="14:36" x14ac:dyDescent="0.2">
      <c r="N1051" s="29"/>
      <c r="O1051" s="29"/>
      <c r="AF1051" s="24"/>
      <c r="AG1051" s="24"/>
      <c r="AH1051" s="24"/>
      <c r="AI1051" s="24"/>
      <c r="AJ1051" s="24"/>
    </row>
    <row r="1052" spans="14:36" x14ac:dyDescent="0.2">
      <c r="N1052" s="29"/>
      <c r="O1052" s="29"/>
      <c r="AF1052" s="24"/>
      <c r="AG1052" s="24"/>
      <c r="AH1052" s="24"/>
      <c r="AI1052" s="24"/>
      <c r="AJ1052" s="24"/>
    </row>
    <row r="1053" spans="14:36" x14ac:dyDescent="0.2">
      <c r="N1053" s="29"/>
      <c r="O1053" s="29"/>
      <c r="AF1053" s="24"/>
      <c r="AG1053" s="24"/>
      <c r="AH1053" s="24"/>
      <c r="AI1053" s="24"/>
      <c r="AJ1053" s="24"/>
    </row>
    <row r="1054" spans="14:36" x14ac:dyDescent="0.2">
      <c r="N1054" s="29"/>
      <c r="O1054" s="29"/>
      <c r="AF1054" s="24"/>
      <c r="AG1054" s="24"/>
      <c r="AH1054" s="24"/>
      <c r="AI1054" s="24"/>
      <c r="AJ1054" s="24"/>
    </row>
    <row r="1055" spans="14:36" x14ac:dyDescent="0.2">
      <c r="N1055" s="29"/>
      <c r="O1055" s="29"/>
      <c r="AF1055" s="24"/>
      <c r="AG1055" s="24"/>
      <c r="AH1055" s="24"/>
      <c r="AI1055" s="24"/>
      <c r="AJ1055" s="24"/>
    </row>
    <row r="1056" spans="14:36" x14ac:dyDescent="0.2">
      <c r="N1056" s="29"/>
      <c r="O1056" s="29"/>
      <c r="AF1056" s="24"/>
      <c r="AG1056" s="24"/>
      <c r="AH1056" s="24"/>
      <c r="AI1056" s="24"/>
      <c r="AJ1056" s="24"/>
    </row>
    <row r="1057" spans="14:36" x14ac:dyDescent="0.2">
      <c r="N1057" s="29"/>
      <c r="O1057" s="29"/>
      <c r="AF1057" s="24"/>
      <c r="AG1057" s="24"/>
      <c r="AH1057" s="24"/>
      <c r="AI1057" s="24"/>
      <c r="AJ1057" s="24"/>
    </row>
    <row r="1058" spans="14:36" x14ac:dyDescent="0.2">
      <c r="N1058" s="29"/>
      <c r="O1058" s="29"/>
      <c r="AF1058" s="24"/>
      <c r="AG1058" s="24"/>
      <c r="AH1058" s="24"/>
      <c r="AI1058" s="24"/>
      <c r="AJ1058" s="24"/>
    </row>
    <row r="1059" spans="14:36" x14ac:dyDescent="0.2">
      <c r="N1059" s="29"/>
      <c r="O1059" s="29"/>
      <c r="AF1059" s="24"/>
      <c r="AG1059" s="24"/>
      <c r="AH1059" s="24"/>
      <c r="AI1059" s="24"/>
      <c r="AJ1059" s="24"/>
    </row>
    <row r="1060" spans="14:36" x14ac:dyDescent="0.2">
      <c r="N1060" s="29"/>
      <c r="O1060" s="29"/>
      <c r="AF1060" s="24"/>
      <c r="AG1060" s="24"/>
      <c r="AH1060" s="24"/>
      <c r="AI1060" s="24"/>
      <c r="AJ1060" s="24"/>
    </row>
    <row r="1061" spans="14:36" x14ac:dyDescent="0.2">
      <c r="N1061" s="29"/>
      <c r="O1061" s="29"/>
      <c r="AF1061" s="24"/>
      <c r="AG1061" s="24"/>
      <c r="AH1061" s="24"/>
      <c r="AI1061" s="24"/>
      <c r="AJ1061" s="24"/>
    </row>
    <row r="1062" spans="14:36" x14ac:dyDescent="0.2">
      <c r="N1062" s="29"/>
      <c r="O1062" s="29"/>
      <c r="AF1062" s="24"/>
      <c r="AG1062" s="24"/>
      <c r="AH1062" s="24"/>
      <c r="AI1062" s="24"/>
      <c r="AJ1062" s="24"/>
    </row>
    <row r="1063" spans="14:36" x14ac:dyDescent="0.2">
      <c r="N1063" s="29"/>
      <c r="O1063" s="29"/>
      <c r="AF1063" s="24"/>
      <c r="AG1063" s="24"/>
      <c r="AH1063" s="24"/>
      <c r="AI1063" s="24"/>
      <c r="AJ1063" s="24"/>
    </row>
    <row r="1064" spans="14:36" x14ac:dyDescent="0.2">
      <c r="N1064" s="29"/>
      <c r="O1064" s="29"/>
      <c r="AF1064" s="24"/>
      <c r="AG1064" s="24"/>
      <c r="AH1064" s="24"/>
      <c r="AI1064" s="24"/>
      <c r="AJ1064" s="24"/>
    </row>
    <row r="1065" spans="14:36" x14ac:dyDescent="0.2">
      <c r="N1065" s="29"/>
      <c r="O1065" s="29"/>
      <c r="AF1065" s="24"/>
      <c r="AG1065" s="24"/>
      <c r="AH1065" s="24"/>
      <c r="AI1065" s="24"/>
      <c r="AJ1065" s="24"/>
    </row>
    <row r="1066" spans="14:36" x14ac:dyDescent="0.2">
      <c r="N1066" s="29"/>
      <c r="O1066" s="29"/>
      <c r="AF1066" s="24"/>
      <c r="AG1066" s="24"/>
      <c r="AH1066" s="24"/>
      <c r="AI1066" s="24"/>
      <c r="AJ1066" s="24"/>
    </row>
    <row r="1067" spans="14:36" x14ac:dyDescent="0.2">
      <c r="N1067" s="29"/>
      <c r="O1067" s="29"/>
      <c r="AF1067" s="24"/>
      <c r="AG1067" s="24"/>
      <c r="AH1067" s="24"/>
      <c r="AI1067" s="24"/>
      <c r="AJ1067" s="24"/>
    </row>
    <row r="1068" spans="14:36" x14ac:dyDescent="0.2">
      <c r="N1068" s="29"/>
      <c r="O1068" s="29"/>
      <c r="AF1068" s="24"/>
      <c r="AG1068" s="24"/>
      <c r="AH1068" s="24"/>
      <c r="AI1068" s="24"/>
      <c r="AJ1068" s="24"/>
    </row>
    <row r="1069" spans="14:36" x14ac:dyDescent="0.2">
      <c r="N1069" s="29"/>
      <c r="O1069" s="29"/>
      <c r="AF1069" s="24"/>
      <c r="AG1069" s="24"/>
      <c r="AH1069" s="24"/>
      <c r="AI1069" s="24"/>
      <c r="AJ1069" s="24"/>
    </row>
    <row r="1070" spans="14:36" x14ac:dyDescent="0.2">
      <c r="N1070" s="29"/>
      <c r="O1070" s="29"/>
      <c r="AF1070" s="24"/>
      <c r="AG1070" s="24"/>
      <c r="AH1070" s="24"/>
      <c r="AI1070" s="24"/>
      <c r="AJ1070" s="24"/>
    </row>
    <row r="1071" spans="14:36" x14ac:dyDescent="0.2">
      <c r="N1071" s="29"/>
      <c r="O1071" s="29"/>
      <c r="AF1071" s="24"/>
      <c r="AG1071" s="24"/>
      <c r="AH1071" s="24"/>
      <c r="AI1071" s="24"/>
      <c r="AJ1071" s="24"/>
    </row>
    <row r="1072" spans="14:36" x14ac:dyDescent="0.2">
      <c r="N1072" s="29"/>
      <c r="O1072" s="29"/>
      <c r="AF1072" s="24"/>
      <c r="AG1072" s="24"/>
      <c r="AH1072" s="24"/>
      <c r="AI1072" s="24"/>
      <c r="AJ1072" s="24"/>
    </row>
    <row r="1073" spans="14:36" x14ac:dyDescent="0.2">
      <c r="N1073" s="29"/>
      <c r="O1073" s="29"/>
      <c r="AF1073" s="24"/>
      <c r="AG1073" s="24"/>
      <c r="AH1073" s="24"/>
      <c r="AI1073" s="24"/>
      <c r="AJ1073" s="24"/>
    </row>
    <row r="1074" spans="14:36" x14ac:dyDescent="0.2">
      <c r="N1074" s="29"/>
      <c r="O1074" s="29"/>
      <c r="AF1074" s="24"/>
      <c r="AG1074" s="24"/>
      <c r="AH1074" s="24"/>
      <c r="AI1074" s="24"/>
      <c r="AJ1074" s="24"/>
    </row>
    <row r="1075" spans="14:36" x14ac:dyDescent="0.2">
      <c r="N1075" s="29"/>
      <c r="O1075" s="29"/>
      <c r="AF1075" s="24"/>
      <c r="AG1075" s="24"/>
      <c r="AH1075" s="24"/>
      <c r="AI1075" s="24"/>
      <c r="AJ1075" s="24"/>
    </row>
    <row r="1076" spans="14:36" x14ac:dyDescent="0.2">
      <c r="N1076" s="29"/>
      <c r="O1076" s="29"/>
      <c r="AF1076" s="24"/>
      <c r="AG1076" s="24"/>
      <c r="AH1076" s="24"/>
      <c r="AI1076" s="24"/>
      <c r="AJ1076" s="24"/>
    </row>
    <row r="1077" spans="14:36" x14ac:dyDescent="0.2">
      <c r="N1077" s="29"/>
      <c r="O1077" s="29"/>
      <c r="AF1077" s="24"/>
      <c r="AG1077" s="24"/>
      <c r="AH1077" s="24"/>
      <c r="AI1077" s="24"/>
      <c r="AJ1077" s="24"/>
    </row>
    <row r="1078" spans="14:36" x14ac:dyDescent="0.2">
      <c r="N1078" s="29"/>
      <c r="O1078" s="29"/>
      <c r="AF1078" s="24"/>
      <c r="AG1078" s="24"/>
      <c r="AH1078" s="24"/>
      <c r="AI1078" s="24"/>
      <c r="AJ1078" s="24"/>
    </row>
    <row r="1079" spans="14:36" x14ac:dyDescent="0.2">
      <c r="N1079" s="29"/>
      <c r="O1079" s="29"/>
      <c r="AF1079" s="24"/>
      <c r="AG1079" s="24"/>
      <c r="AH1079" s="24"/>
      <c r="AI1079" s="24"/>
      <c r="AJ1079" s="24"/>
    </row>
    <row r="1080" spans="14:36" x14ac:dyDescent="0.2">
      <c r="N1080" s="29"/>
      <c r="O1080" s="29"/>
      <c r="AF1080" s="24"/>
      <c r="AG1080" s="24"/>
      <c r="AH1080" s="24"/>
      <c r="AI1080" s="24"/>
      <c r="AJ1080" s="24"/>
    </row>
    <row r="1081" spans="14:36" x14ac:dyDescent="0.2">
      <c r="N1081" s="29"/>
      <c r="O1081" s="29"/>
      <c r="AF1081" s="24"/>
      <c r="AG1081" s="24"/>
      <c r="AH1081" s="24"/>
      <c r="AI1081" s="24"/>
      <c r="AJ1081" s="24"/>
    </row>
    <row r="1082" spans="14:36" x14ac:dyDescent="0.2">
      <c r="N1082" s="29"/>
      <c r="O1082" s="29"/>
      <c r="AF1082" s="24"/>
      <c r="AG1082" s="24"/>
      <c r="AH1082" s="24"/>
      <c r="AI1082" s="24"/>
      <c r="AJ1082" s="24"/>
    </row>
    <row r="1083" spans="14:36" x14ac:dyDescent="0.2">
      <c r="N1083" s="29"/>
      <c r="O1083" s="29"/>
      <c r="AF1083" s="24"/>
      <c r="AG1083" s="24"/>
      <c r="AH1083" s="24"/>
      <c r="AI1083" s="24"/>
      <c r="AJ1083" s="24"/>
    </row>
    <row r="1084" spans="14:36" x14ac:dyDescent="0.2">
      <c r="N1084" s="29"/>
      <c r="O1084" s="29"/>
      <c r="AF1084" s="24"/>
      <c r="AG1084" s="24"/>
      <c r="AH1084" s="24"/>
      <c r="AI1084" s="24"/>
      <c r="AJ1084" s="24"/>
    </row>
    <row r="1085" spans="14:36" x14ac:dyDescent="0.2">
      <c r="N1085" s="29"/>
      <c r="O1085" s="29"/>
      <c r="AF1085" s="24"/>
      <c r="AG1085" s="24"/>
      <c r="AH1085" s="24"/>
      <c r="AI1085" s="24"/>
      <c r="AJ1085" s="24"/>
    </row>
    <row r="1086" spans="14:36" x14ac:dyDescent="0.2">
      <c r="N1086" s="29"/>
      <c r="O1086" s="29"/>
      <c r="AF1086" s="24"/>
      <c r="AG1086" s="24"/>
      <c r="AH1086" s="24"/>
      <c r="AI1086" s="24"/>
      <c r="AJ1086" s="24"/>
    </row>
    <row r="1087" spans="14:36" x14ac:dyDescent="0.2">
      <c r="N1087" s="29"/>
      <c r="O1087" s="29"/>
      <c r="AF1087" s="24"/>
      <c r="AG1087" s="24"/>
      <c r="AH1087" s="24"/>
      <c r="AI1087" s="24"/>
      <c r="AJ1087" s="24"/>
    </row>
    <row r="1088" spans="14:36" x14ac:dyDescent="0.2">
      <c r="N1088" s="29"/>
      <c r="O1088" s="29"/>
      <c r="AF1088" s="24"/>
      <c r="AG1088" s="24"/>
      <c r="AH1088" s="24"/>
      <c r="AI1088" s="24"/>
      <c r="AJ1088" s="24"/>
    </row>
    <row r="1089" spans="14:36" x14ac:dyDescent="0.2">
      <c r="N1089" s="29"/>
      <c r="O1089" s="29"/>
      <c r="AF1089" s="24"/>
      <c r="AG1089" s="24"/>
      <c r="AH1089" s="24"/>
      <c r="AI1089" s="24"/>
      <c r="AJ1089" s="24"/>
    </row>
    <row r="1090" spans="14:36" x14ac:dyDescent="0.2">
      <c r="N1090" s="29"/>
      <c r="O1090" s="29"/>
      <c r="AF1090" s="24"/>
      <c r="AG1090" s="24"/>
      <c r="AH1090" s="24"/>
      <c r="AI1090" s="24"/>
      <c r="AJ1090" s="24"/>
    </row>
    <row r="1091" spans="14:36" x14ac:dyDescent="0.2">
      <c r="N1091" s="29"/>
      <c r="O1091" s="29"/>
      <c r="AF1091" s="24"/>
      <c r="AG1091" s="24"/>
      <c r="AH1091" s="24"/>
      <c r="AI1091" s="24"/>
      <c r="AJ1091" s="24"/>
    </row>
    <row r="1092" spans="14:36" x14ac:dyDescent="0.2">
      <c r="N1092" s="29"/>
      <c r="O1092" s="29"/>
      <c r="AF1092" s="24"/>
      <c r="AG1092" s="24"/>
      <c r="AH1092" s="24"/>
      <c r="AI1092" s="24"/>
      <c r="AJ1092" s="24"/>
    </row>
    <row r="1093" spans="14:36" x14ac:dyDescent="0.2">
      <c r="N1093" s="29"/>
      <c r="O1093" s="29"/>
      <c r="AF1093" s="24"/>
      <c r="AG1093" s="24"/>
      <c r="AH1093" s="24"/>
      <c r="AI1093" s="24"/>
      <c r="AJ1093" s="24"/>
    </row>
    <row r="1094" spans="14:36" x14ac:dyDescent="0.2">
      <c r="N1094" s="29"/>
      <c r="O1094" s="29"/>
      <c r="AF1094" s="24"/>
      <c r="AG1094" s="24"/>
      <c r="AH1094" s="24"/>
      <c r="AI1094" s="24"/>
      <c r="AJ1094" s="24"/>
    </row>
    <row r="1095" spans="14:36" x14ac:dyDescent="0.2">
      <c r="N1095" s="29"/>
      <c r="O1095" s="29"/>
      <c r="AF1095" s="24"/>
      <c r="AG1095" s="24"/>
      <c r="AH1095" s="24"/>
      <c r="AI1095" s="24"/>
      <c r="AJ1095" s="24"/>
    </row>
    <row r="1096" spans="14:36" x14ac:dyDescent="0.2">
      <c r="N1096" s="29"/>
      <c r="O1096" s="29"/>
      <c r="AF1096" s="24"/>
      <c r="AG1096" s="24"/>
      <c r="AH1096" s="24"/>
      <c r="AI1096" s="24"/>
      <c r="AJ1096" s="24"/>
    </row>
    <row r="1097" spans="14:36" x14ac:dyDescent="0.2">
      <c r="N1097" s="29"/>
      <c r="O1097" s="29"/>
      <c r="AF1097" s="24"/>
      <c r="AG1097" s="24"/>
      <c r="AH1097" s="24"/>
      <c r="AI1097" s="24"/>
      <c r="AJ1097" s="24"/>
    </row>
    <row r="1098" spans="14:36" x14ac:dyDescent="0.2">
      <c r="N1098" s="29"/>
      <c r="O1098" s="29"/>
      <c r="AF1098" s="24"/>
      <c r="AG1098" s="24"/>
      <c r="AH1098" s="24"/>
      <c r="AI1098" s="24"/>
      <c r="AJ1098" s="24"/>
    </row>
    <row r="1099" spans="14:36" x14ac:dyDescent="0.2">
      <c r="N1099" s="29"/>
      <c r="O1099" s="29"/>
      <c r="AF1099" s="24"/>
      <c r="AG1099" s="24"/>
      <c r="AH1099" s="24"/>
      <c r="AI1099" s="24"/>
      <c r="AJ1099" s="24"/>
    </row>
    <row r="1100" spans="14:36" x14ac:dyDescent="0.2">
      <c r="N1100" s="29"/>
      <c r="O1100" s="29"/>
      <c r="AF1100" s="24"/>
      <c r="AG1100" s="24"/>
      <c r="AH1100" s="24"/>
      <c r="AI1100" s="24"/>
      <c r="AJ1100" s="24"/>
    </row>
    <row r="1101" spans="14:36" x14ac:dyDescent="0.2">
      <c r="N1101" s="29"/>
      <c r="O1101" s="29"/>
      <c r="AF1101" s="24"/>
      <c r="AG1101" s="24"/>
      <c r="AH1101" s="24"/>
      <c r="AI1101" s="24"/>
      <c r="AJ1101" s="24"/>
    </row>
    <row r="1102" spans="14:36" x14ac:dyDescent="0.2">
      <c r="N1102" s="29"/>
      <c r="O1102" s="29"/>
      <c r="AF1102" s="24"/>
      <c r="AG1102" s="24"/>
      <c r="AH1102" s="24"/>
      <c r="AI1102" s="24"/>
      <c r="AJ1102" s="24"/>
    </row>
    <row r="1103" spans="14:36" x14ac:dyDescent="0.2">
      <c r="N1103" s="29"/>
      <c r="O1103" s="29"/>
      <c r="AF1103" s="24"/>
      <c r="AG1103" s="24"/>
      <c r="AH1103" s="24"/>
      <c r="AI1103" s="24"/>
      <c r="AJ1103" s="24"/>
    </row>
    <row r="1104" spans="14:36" x14ac:dyDescent="0.2">
      <c r="N1104" s="29"/>
      <c r="O1104" s="29"/>
      <c r="AF1104" s="24"/>
      <c r="AG1104" s="24"/>
      <c r="AH1104" s="24"/>
      <c r="AI1104" s="24"/>
      <c r="AJ1104" s="24"/>
    </row>
    <row r="1105" spans="14:36" x14ac:dyDescent="0.2">
      <c r="N1105" s="29"/>
      <c r="O1105" s="29"/>
      <c r="AF1105" s="24"/>
      <c r="AG1105" s="24"/>
      <c r="AH1105" s="24"/>
      <c r="AI1105" s="24"/>
      <c r="AJ1105" s="24"/>
    </row>
    <row r="1106" spans="14:36" x14ac:dyDescent="0.2">
      <c r="N1106" s="29"/>
      <c r="O1106" s="29"/>
      <c r="AF1106" s="24"/>
      <c r="AG1106" s="24"/>
      <c r="AH1106" s="24"/>
      <c r="AI1106" s="24"/>
      <c r="AJ1106" s="24"/>
    </row>
    <row r="1107" spans="14:36" x14ac:dyDescent="0.2">
      <c r="N1107" s="29"/>
      <c r="O1107" s="29"/>
      <c r="AF1107" s="24"/>
      <c r="AG1107" s="24"/>
      <c r="AH1107" s="24"/>
      <c r="AI1107" s="24"/>
      <c r="AJ1107" s="24"/>
    </row>
    <row r="1108" spans="14:36" x14ac:dyDescent="0.2">
      <c r="N1108" s="29"/>
      <c r="O1108" s="29"/>
      <c r="AF1108" s="24"/>
      <c r="AG1108" s="24"/>
      <c r="AH1108" s="24"/>
      <c r="AI1108" s="24"/>
      <c r="AJ1108" s="24"/>
    </row>
    <row r="1109" spans="14:36" x14ac:dyDescent="0.2">
      <c r="N1109" s="29"/>
      <c r="O1109" s="29"/>
      <c r="AF1109" s="24"/>
      <c r="AG1109" s="24"/>
      <c r="AH1109" s="24"/>
      <c r="AI1109" s="24"/>
      <c r="AJ1109" s="24"/>
    </row>
    <row r="1110" spans="14:36" x14ac:dyDescent="0.2">
      <c r="N1110" s="29"/>
      <c r="O1110" s="29"/>
      <c r="AF1110" s="24"/>
      <c r="AG1110" s="24"/>
      <c r="AH1110" s="24"/>
      <c r="AI1110" s="24"/>
      <c r="AJ1110" s="24"/>
    </row>
    <row r="1111" spans="14:36" x14ac:dyDescent="0.2">
      <c r="N1111" s="29"/>
      <c r="O1111" s="29"/>
      <c r="AF1111" s="24"/>
      <c r="AG1111" s="24"/>
      <c r="AH1111" s="24"/>
      <c r="AI1111" s="24"/>
      <c r="AJ1111" s="24"/>
    </row>
    <row r="1112" spans="14:36" x14ac:dyDescent="0.2">
      <c r="N1112" s="29"/>
      <c r="O1112" s="29"/>
      <c r="AF1112" s="24"/>
      <c r="AG1112" s="24"/>
      <c r="AH1112" s="24"/>
      <c r="AI1112" s="24"/>
      <c r="AJ1112" s="24"/>
    </row>
    <row r="1113" spans="14:36" x14ac:dyDescent="0.2">
      <c r="N1113" s="29"/>
      <c r="O1113" s="29"/>
      <c r="AF1113" s="24"/>
      <c r="AG1113" s="24"/>
      <c r="AH1113" s="24"/>
      <c r="AI1113" s="24"/>
      <c r="AJ1113" s="24"/>
    </row>
    <row r="1114" spans="14:36" x14ac:dyDescent="0.2">
      <c r="N1114" s="29"/>
      <c r="O1114" s="29"/>
      <c r="AF1114" s="24"/>
      <c r="AG1114" s="24"/>
      <c r="AH1114" s="24"/>
      <c r="AI1114" s="24"/>
      <c r="AJ1114" s="24"/>
    </row>
    <row r="1115" spans="14:36" x14ac:dyDescent="0.2">
      <c r="N1115" s="29"/>
      <c r="O1115" s="29"/>
      <c r="AF1115" s="24"/>
      <c r="AG1115" s="24"/>
      <c r="AH1115" s="24"/>
      <c r="AI1115" s="24"/>
      <c r="AJ1115" s="24"/>
    </row>
    <row r="1116" spans="14:36" x14ac:dyDescent="0.2">
      <c r="N1116" s="29"/>
      <c r="O1116" s="29"/>
      <c r="AF1116" s="24"/>
      <c r="AG1116" s="24"/>
      <c r="AH1116" s="24"/>
      <c r="AI1116" s="24"/>
      <c r="AJ1116" s="24"/>
    </row>
    <row r="1117" spans="14:36" x14ac:dyDescent="0.2">
      <c r="N1117" s="29"/>
      <c r="O1117" s="29"/>
      <c r="AF1117" s="24"/>
      <c r="AG1117" s="24"/>
      <c r="AH1117" s="24"/>
      <c r="AI1117" s="24"/>
      <c r="AJ1117" s="24"/>
    </row>
    <row r="1118" spans="14:36" x14ac:dyDescent="0.2">
      <c r="N1118" s="29"/>
      <c r="O1118" s="29"/>
      <c r="AF1118" s="24"/>
      <c r="AG1118" s="24"/>
      <c r="AH1118" s="24"/>
      <c r="AI1118" s="24"/>
      <c r="AJ1118" s="24"/>
    </row>
    <row r="1119" spans="14:36" x14ac:dyDescent="0.2">
      <c r="N1119" s="29"/>
      <c r="O1119" s="29"/>
      <c r="AF1119" s="24"/>
      <c r="AG1119" s="24"/>
      <c r="AH1119" s="24"/>
      <c r="AI1119" s="24"/>
      <c r="AJ1119" s="24"/>
    </row>
    <row r="1120" spans="14:36" x14ac:dyDescent="0.2">
      <c r="N1120" s="29"/>
      <c r="O1120" s="29"/>
      <c r="AF1120" s="24"/>
      <c r="AG1120" s="24"/>
      <c r="AH1120" s="24"/>
      <c r="AI1120" s="24"/>
      <c r="AJ1120" s="24"/>
    </row>
    <row r="1121" spans="14:36" x14ac:dyDescent="0.2">
      <c r="N1121" s="29"/>
      <c r="O1121" s="29"/>
      <c r="AF1121" s="24"/>
      <c r="AG1121" s="24"/>
      <c r="AH1121" s="24"/>
      <c r="AI1121" s="24"/>
      <c r="AJ1121" s="24"/>
    </row>
    <row r="1122" spans="14:36" x14ac:dyDescent="0.2">
      <c r="N1122" s="29"/>
      <c r="O1122" s="29"/>
      <c r="AF1122" s="24"/>
      <c r="AG1122" s="24"/>
      <c r="AH1122" s="24"/>
      <c r="AI1122" s="24"/>
      <c r="AJ1122" s="24"/>
    </row>
    <row r="1123" spans="14:36" x14ac:dyDescent="0.2">
      <c r="N1123" s="29"/>
      <c r="O1123" s="29"/>
      <c r="AF1123" s="24"/>
      <c r="AG1123" s="24"/>
      <c r="AH1123" s="24"/>
      <c r="AI1123" s="24"/>
      <c r="AJ1123" s="24"/>
    </row>
    <row r="1124" spans="14:36" x14ac:dyDescent="0.2">
      <c r="N1124" s="29"/>
      <c r="O1124" s="29"/>
      <c r="AF1124" s="24"/>
      <c r="AG1124" s="24"/>
      <c r="AH1124" s="24"/>
      <c r="AI1124" s="24"/>
      <c r="AJ1124" s="24"/>
    </row>
    <row r="1125" spans="14:36" x14ac:dyDescent="0.2">
      <c r="N1125" s="29"/>
      <c r="O1125" s="29"/>
      <c r="AF1125" s="24"/>
      <c r="AG1125" s="24"/>
      <c r="AH1125" s="24"/>
      <c r="AI1125" s="24"/>
      <c r="AJ1125" s="24"/>
    </row>
    <row r="1126" spans="14:36" x14ac:dyDescent="0.2">
      <c r="N1126" s="29"/>
      <c r="O1126" s="29"/>
      <c r="AF1126" s="24"/>
      <c r="AG1126" s="24"/>
      <c r="AH1126" s="24"/>
      <c r="AI1126" s="24"/>
      <c r="AJ1126" s="24"/>
    </row>
    <row r="1127" spans="14:36" x14ac:dyDescent="0.2">
      <c r="N1127" s="29"/>
      <c r="O1127" s="29"/>
      <c r="AF1127" s="24"/>
      <c r="AG1127" s="24"/>
      <c r="AH1127" s="24"/>
      <c r="AI1127" s="24"/>
      <c r="AJ1127" s="24"/>
    </row>
    <row r="1128" spans="14:36" x14ac:dyDescent="0.2">
      <c r="N1128" s="29"/>
      <c r="O1128" s="29"/>
      <c r="AF1128" s="24"/>
      <c r="AG1128" s="24"/>
      <c r="AH1128" s="24"/>
      <c r="AI1128" s="24"/>
      <c r="AJ1128" s="24"/>
    </row>
    <row r="1129" spans="14:36" x14ac:dyDescent="0.2">
      <c r="N1129" s="29"/>
      <c r="O1129" s="29"/>
      <c r="AF1129" s="24"/>
      <c r="AG1129" s="24"/>
      <c r="AH1129" s="24"/>
      <c r="AI1129" s="24"/>
      <c r="AJ1129" s="24"/>
    </row>
    <row r="1130" spans="14:36" x14ac:dyDescent="0.2">
      <c r="N1130" s="29"/>
      <c r="O1130" s="29"/>
      <c r="AF1130" s="24"/>
      <c r="AG1130" s="24"/>
      <c r="AH1130" s="24"/>
      <c r="AI1130" s="24"/>
      <c r="AJ1130" s="24"/>
    </row>
    <row r="1131" spans="14:36" x14ac:dyDescent="0.2">
      <c r="N1131" s="29"/>
      <c r="O1131" s="29"/>
      <c r="AF1131" s="24"/>
      <c r="AG1131" s="24"/>
      <c r="AH1131" s="24"/>
      <c r="AI1131" s="24"/>
      <c r="AJ1131" s="24"/>
    </row>
    <row r="1132" spans="14:36" x14ac:dyDescent="0.2">
      <c r="N1132" s="29"/>
      <c r="O1132" s="29"/>
      <c r="AF1132" s="24"/>
      <c r="AG1132" s="24"/>
      <c r="AH1132" s="24"/>
      <c r="AI1132" s="24"/>
      <c r="AJ1132" s="24"/>
    </row>
    <row r="1133" spans="14:36" x14ac:dyDescent="0.2">
      <c r="N1133" s="29"/>
      <c r="O1133" s="29"/>
      <c r="AF1133" s="24"/>
      <c r="AG1133" s="24"/>
      <c r="AH1133" s="24"/>
      <c r="AI1133" s="24"/>
      <c r="AJ1133" s="24"/>
    </row>
    <row r="1134" spans="14:36" x14ac:dyDescent="0.2">
      <c r="N1134" s="29"/>
      <c r="O1134" s="29"/>
      <c r="AF1134" s="24"/>
      <c r="AG1134" s="24"/>
      <c r="AH1134" s="24"/>
      <c r="AI1134" s="24"/>
      <c r="AJ1134" s="24"/>
    </row>
    <row r="1135" spans="14:36" x14ac:dyDescent="0.2">
      <c r="N1135" s="29"/>
      <c r="O1135" s="29"/>
      <c r="AF1135" s="24"/>
      <c r="AG1135" s="24"/>
      <c r="AH1135" s="24"/>
      <c r="AI1135" s="24"/>
      <c r="AJ1135" s="24"/>
    </row>
    <row r="1136" spans="14:36" x14ac:dyDescent="0.2">
      <c r="N1136" s="29"/>
      <c r="O1136" s="29"/>
      <c r="AF1136" s="24"/>
      <c r="AG1136" s="24"/>
      <c r="AH1136" s="24"/>
      <c r="AI1136" s="24"/>
      <c r="AJ1136" s="24"/>
    </row>
    <row r="1137" spans="14:36" x14ac:dyDescent="0.2">
      <c r="N1137" s="29"/>
      <c r="O1137" s="29"/>
      <c r="AF1137" s="24"/>
      <c r="AG1137" s="24"/>
      <c r="AH1137" s="24"/>
      <c r="AI1137" s="24"/>
      <c r="AJ1137" s="24"/>
    </row>
    <row r="1138" spans="14:36" x14ac:dyDescent="0.2">
      <c r="N1138" s="29"/>
      <c r="O1138" s="29"/>
      <c r="AF1138" s="24"/>
      <c r="AG1138" s="24"/>
      <c r="AH1138" s="24"/>
      <c r="AI1138" s="24"/>
      <c r="AJ1138" s="24"/>
    </row>
    <row r="1139" spans="14:36" x14ac:dyDescent="0.2">
      <c r="N1139" s="29"/>
      <c r="O1139" s="29"/>
      <c r="AF1139" s="24"/>
      <c r="AG1139" s="24"/>
      <c r="AH1139" s="24"/>
      <c r="AI1139" s="24"/>
      <c r="AJ1139" s="24"/>
    </row>
    <row r="1140" spans="14:36" x14ac:dyDescent="0.2">
      <c r="N1140" s="29"/>
      <c r="O1140" s="29"/>
      <c r="AF1140" s="24"/>
      <c r="AG1140" s="24"/>
      <c r="AH1140" s="24"/>
      <c r="AI1140" s="24"/>
      <c r="AJ1140" s="24"/>
    </row>
    <row r="1141" spans="14:36" x14ac:dyDescent="0.2">
      <c r="N1141" s="29"/>
      <c r="O1141" s="29"/>
      <c r="AF1141" s="24"/>
      <c r="AG1141" s="24"/>
      <c r="AH1141" s="24"/>
      <c r="AI1141" s="24"/>
      <c r="AJ1141" s="24"/>
    </row>
    <row r="1142" spans="14:36" x14ac:dyDescent="0.2">
      <c r="N1142" s="29"/>
      <c r="O1142" s="29"/>
      <c r="AF1142" s="24"/>
      <c r="AG1142" s="24"/>
      <c r="AH1142" s="24"/>
      <c r="AI1142" s="24"/>
      <c r="AJ1142" s="24"/>
    </row>
    <row r="1143" spans="14:36" x14ac:dyDescent="0.2">
      <c r="N1143" s="29"/>
      <c r="O1143" s="29"/>
      <c r="AF1143" s="24"/>
      <c r="AG1143" s="24"/>
      <c r="AH1143" s="24"/>
      <c r="AI1143" s="24"/>
      <c r="AJ1143" s="24"/>
    </row>
    <row r="1144" spans="14:36" x14ac:dyDescent="0.2">
      <c r="N1144" s="29"/>
      <c r="O1144" s="29"/>
      <c r="AF1144" s="24"/>
      <c r="AG1144" s="24"/>
      <c r="AH1144" s="24"/>
      <c r="AI1144" s="24"/>
      <c r="AJ1144" s="24"/>
    </row>
    <row r="1145" spans="14:36" x14ac:dyDescent="0.2">
      <c r="N1145" s="29"/>
      <c r="O1145" s="29"/>
      <c r="AF1145" s="24"/>
      <c r="AG1145" s="24"/>
      <c r="AH1145" s="24"/>
      <c r="AI1145" s="24"/>
      <c r="AJ1145" s="24"/>
    </row>
    <row r="1146" spans="14:36" x14ac:dyDescent="0.2">
      <c r="N1146" s="29"/>
      <c r="O1146" s="29"/>
      <c r="AF1146" s="24"/>
      <c r="AG1146" s="24"/>
      <c r="AH1146" s="24"/>
      <c r="AI1146" s="24"/>
      <c r="AJ1146" s="24"/>
    </row>
    <row r="1147" spans="14:36" x14ac:dyDescent="0.2">
      <c r="N1147" s="29"/>
      <c r="O1147" s="29"/>
      <c r="AF1147" s="24"/>
      <c r="AG1147" s="24"/>
      <c r="AH1147" s="24"/>
      <c r="AI1147" s="24"/>
      <c r="AJ1147" s="24"/>
    </row>
    <row r="1148" spans="14:36" x14ac:dyDescent="0.2">
      <c r="N1148" s="29"/>
      <c r="O1148" s="29"/>
      <c r="AF1148" s="24"/>
      <c r="AG1148" s="24"/>
      <c r="AH1148" s="24"/>
      <c r="AI1148" s="24"/>
      <c r="AJ1148" s="24"/>
    </row>
    <row r="1149" spans="14:36" x14ac:dyDescent="0.2">
      <c r="N1149" s="29"/>
      <c r="O1149" s="29"/>
      <c r="AF1149" s="24"/>
      <c r="AG1149" s="24"/>
      <c r="AH1149" s="24"/>
      <c r="AI1149" s="24"/>
      <c r="AJ1149" s="24"/>
    </row>
    <row r="1150" spans="14:36" x14ac:dyDescent="0.2">
      <c r="N1150" s="29"/>
      <c r="O1150" s="29"/>
      <c r="AF1150" s="24"/>
      <c r="AG1150" s="24"/>
      <c r="AH1150" s="24"/>
      <c r="AI1150" s="24"/>
      <c r="AJ1150" s="24"/>
    </row>
    <row r="1151" spans="14:36" x14ac:dyDescent="0.2">
      <c r="N1151" s="29"/>
      <c r="O1151" s="29"/>
      <c r="AF1151" s="24"/>
      <c r="AG1151" s="24"/>
      <c r="AH1151" s="24"/>
      <c r="AI1151" s="24"/>
      <c r="AJ1151" s="24"/>
    </row>
    <row r="1152" spans="14:36" x14ac:dyDescent="0.2">
      <c r="N1152" s="29"/>
      <c r="O1152" s="29"/>
      <c r="AF1152" s="24"/>
      <c r="AG1152" s="24"/>
      <c r="AH1152" s="24"/>
      <c r="AI1152" s="24"/>
      <c r="AJ1152" s="24"/>
    </row>
    <row r="1153" spans="14:36" x14ac:dyDescent="0.2">
      <c r="N1153" s="29"/>
      <c r="O1153" s="29"/>
      <c r="AF1153" s="24"/>
      <c r="AG1153" s="24"/>
      <c r="AH1153" s="24"/>
      <c r="AI1153" s="24"/>
      <c r="AJ1153" s="24"/>
    </row>
    <row r="1154" spans="14:36" x14ac:dyDescent="0.2">
      <c r="N1154" s="29"/>
      <c r="O1154" s="29"/>
      <c r="AF1154" s="24"/>
      <c r="AG1154" s="24"/>
      <c r="AH1154" s="24"/>
      <c r="AI1154" s="24"/>
      <c r="AJ1154" s="24"/>
    </row>
    <row r="1155" spans="14:36" x14ac:dyDescent="0.2">
      <c r="N1155" s="29"/>
      <c r="O1155" s="29"/>
      <c r="AF1155" s="24"/>
      <c r="AG1155" s="24"/>
      <c r="AH1155" s="24"/>
      <c r="AI1155" s="24"/>
      <c r="AJ1155" s="24"/>
    </row>
    <row r="1156" spans="14:36" x14ac:dyDescent="0.2">
      <c r="N1156" s="29"/>
      <c r="O1156" s="29"/>
      <c r="AF1156" s="24"/>
      <c r="AG1156" s="24"/>
      <c r="AH1156" s="24"/>
      <c r="AI1156" s="24"/>
      <c r="AJ1156" s="24"/>
    </row>
    <row r="1157" spans="14:36" x14ac:dyDescent="0.2">
      <c r="N1157" s="29"/>
      <c r="O1157" s="29"/>
      <c r="AF1157" s="24"/>
      <c r="AG1157" s="24"/>
      <c r="AH1157" s="24"/>
      <c r="AI1157" s="24"/>
      <c r="AJ1157" s="24"/>
    </row>
    <row r="1158" spans="14:36" x14ac:dyDescent="0.2">
      <c r="N1158" s="29"/>
      <c r="O1158" s="29"/>
      <c r="AF1158" s="24"/>
      <c r="AG1158" s="24"/>
      <c r="AH1158" s="24"/>
      <c r="AI1158" s="24"/>
      <c r="AJ1158" s="24"/>
    </row>
    <row r="1159" spans="14:36" x14ac:dyDescent="0.2">
      <c r="N1159" s="29"/>
      <c r="O1159" s="29"/>
      <c r="AF1159" s="24"/>
      <c r="AG1159" s="24"/>
      <c r="AH1159" s="24"/>
      <c r="AI1159" s="24"/>
      <c r="AJ1159" s="24"/>
    </row>
    <row r="1160" spans="14:36" x14ac:dyDescent="0.2">
      <c r="N1160" s="29"/>
      <c r="O1160" s="29"/>
      <c r="AF1160" s="24"/>
      <c r="AG1160" s="24"/>
      <c r="AH1160" s="24"/>
      <c r="AI1160" s="24"/>
      <c r="AJ1160" s="24"/>
    </row>
    <row r="1161" spans="14:36" x14ac:dyDescent="0.2">
      <c r="N1161" s="29"/>
      <c r="O1161" s="29"/>
      <c r="AF1161" s="24"/>
      <c r="AG1161" s="24"/>
      <c r="AH1161" s="24"/>
      <c r="AI1161" s="24"/>
      <c r="AJ1161" s="24"/>
    </row>
    <row r="1162" spans="14:36" x14ac:dyDescent="0.2">
      <c r="N1162" s="29"/>
      <c r="O1162" s="29"/>
      <c r="AF1162" s="24"/>
      <c r="AG1162" s="24"/>
      <c r="AH1162" s="24"/>
      <c r="AI1162" s="24"/>
      <c r="AJ1162" s="24"/>
    </row>
    <row r="1163" spans="14:36" x14ac:dyDescent="0.2">
      <c r="N1163" s="29"/>
      <c r="O1163" s="29"/>
      <c r="AF1163" s="24"/>
      <c r="AG1163" s="24"/>
      <c r="AH1163" s="24"/>
      <c r="AI1163" s="24"/>
      <c r="AJ1163" s="24"/>
    </row>
    <row r="1164" spans="14:36" x14ac:dyDescent="0.2">
      <c r="N1164" s="29"/>
      <c r="O1164" s="29"/>
      <c r="AF1164" s="24"/>
      <c r="AG1164" s="24"/>
      <c r="AH1164" s="24"/>
      <c r="AI1164" s="24"/>
      <c r="AJ1164" s="24"/>
    </row>
    <row r="1165" spans="14:36" x14ac:dyDescent="0.2">
      <c r="N1165" s="29"/>
      <c r="O1165" s="29"/>
      <c r="AF1165" s="24"/>
      <c r="AG1165" s="24"/>
      <c r="AH1165" s="24"/>
      <c r="AI1165" s="24"/>
      <c r="AJ1165" s="24"/>
    </row>
    <row r="1166" spans="14:36" x14ac:dyDescent="0.2">
      <c r="N1166" s="29"/>
      <c r="O1166" s="29"/>
      <c r="AF1166" s="24"/>
      <c r="AG1166" s="24"/>
      <c r="AH1166" s="24"/>
      <c r="AI1166" s="24"/>
      <c r="AJ1166" s="24"/>
    </row>
    <row r="1167" spans="14:36" x14ac:dyDescent="0.2">
      <c r="N1167" s="29"/>
      <c r="O1167" s="29"/>
      <c r="AF1167" s="24"/>
      <c r="AG1167" s="24"/>
      <c r="AH1167" s="24"/>
      <c r="AI1167" s="24"/>
      <c r="AJ1167" s="24"/>
    </row>
    <row r="1168" spans="14:36" x14ac:dyDescent="0.2">
      <c r="N1168" s="29"/>
      <c r="O1168" s="29"/>
      <c r="AF1168" s="24"/>
      <c r="AG1168" s="24"/>
      <c r="AH1168" s="24"/>
      <c r="AI1168" s="24"/>
      <c r="AJ1168" s="24"/>
    </row>
    <row r="1169" spans="14:36" x14ac:dyDescent="0.2">
      <c r="N1169" s="29"/>
      <c r="O1169" s="29"/>
      <c r="AF1169" s="24"/>
      <c r="AG1169" s="24"/>
      <c r="AH1169" s="24"/>
      <c r="AI1169" s="24"/>
      <c r="AJ1169" s="24"/>
    </row>
    <row r="1170" spans="14:36" x14ac:dyDescent="0.2">
      <c r="N1170" s="29"/>
      <c r="O1170" s="29"/>
      <c r="AF1170" s="24"/>
      <c r="AG1170" s="24"/>
      <c r="AH1170" s="24"/>
      <c r="AI1170" s="24"/>
      <c r="AJ1170" s="24"/>
    </row>
    <row r="1171" spans="14:36" x14ac:dyDescent="0.2">
      <c r="N1171" s="29"/>
      <c r="O1171" s="29"/>
      <c r="AF1171" s="24"/>
      <c r="AG1171" s="24"/>
      <c r="AH1171" s="24"/>
      <c r="AI1171" s="24"/>
      <c r="AJ1171" s="24"/>
    </row>
    <row r="1172" spans="14:36" x14ac:dyDescent="0.2">
      <c r="N1172" s="29"/>
      <c r="O1172" s="29"/>
      <c r="AF1172" s="24"/>
      <c r="AG1172" s="24"/>
      <c r="AH1172" s="24"/>
      <c r="AI1172" s="24"/>
      <c r="AJ1172" s="24"/>
    </row>
    <row r="1173" spans="14:36" x14ac:dyDescent="0.2">
      <c r="N1173" s="29"/>
      <c r="O1173" s="29"/>
      <c r="AF1173" s="24"/>
      <c r="AG1173" s="24"/>
      <c r="AH1173" s="24"/>
      <c r="AI1173" s="24"/>
      <c r="AJ1173" s="24"/>
    </row>
    <row r="1174" spans="14:36" x14ac:dyDescent="0.2">
      <c r="N1174" s="29"/>
      <c r="O1174" s="29"/>
      <c r="AF1174" s="24"/>
      <c r="AG1174" s="24"/>
      <c r="AH1174" s="24"/>
      <c r="AI1174" s="24"/>
      <c r="AJ1174" s="24"/>
    </row>
    <row r="1175" spans="14:36" x14ac:dyDescent="0.2">
      <c r="N1175" s="29"/>
      <c r="O1175" s="29"/>
      <c r="AF1175" s="24"/>
      <c r="AG1175" s="24"/>
      <c r="AH1175" s="24"/>
      <c r="AI1175" s="24"/>
      <c r="AJ1175" s="24"/>
    </row>
    <row r="1176" spans="14:36" x14ac:dyDescent="0.2">
      <c r="N1176" s="29"/>
      <c r="O1176" s="29"/>
      <c r="AF1176" s="24"/>
      <c r="AG1176" s="24"/>
      <c r="AH1176" s="24"/>
      <c r="AI1176" s="24"/>
      <c r="AJ1176" s="24"/>
    </row>
    <row r="1177" spans="14:36" x14ac:dyDescent="0.2">
      <c r="N1177" s="29"/>
      <c r="O1177" s="29"/>
      <c r="AF1177" s="24"/>
      <c r="AG1177" s="24"/>
      <c r="AH1177" s="24"/>
      <c r="AI1177" s="24"/>
      <c r="AJ1177" s="24"/>
    </row>
    <row r="1178" spans="14:36" x14ac:dyDescent="0.2">
      <c r="N1178" s="29"/>
      <c r="O1178" s="29"/>
      <c r="AF1178" s="24"/>
      <c r="AG1178" s="24"/>
      <c r="AH1178" s="24"/>
      <c r="AI1178" s="24"/>
      <c r="AJ1178" s="24"/>
    </row>
    <row r="1179" spans="14:36" x14ac:dyDescent="0.2">
      <c r="N1179" s="29"/>
      <c r="O1179" s="29"/>
      <c r="AF1179" s="24"/>
      <c r="AG1179" s="24"/>
      <c r="AH1179" s="24"/>
      <c r="AI1179" s="24"/>
      <c r="AJ1179" s="24"/>
    </row>
    <row r="1180" spans="14:36" x14ac:dyDescent="0.2">
      <c r="N1180" s="29"/>
      <c r="O1180" s="29"/>
      <c r="AF1180" s="24"/>
      <c r="AG1180" s="24"/>
      <c r="AH1180" s="24"/>
      <c r="AI1180" s="24"/>
      <c r="AJ1180" s="24"/>
    </row>
    <row r="1181" spans="14:36" x14ac:dyDescent="0.2">
      <c r="N1181" s="29"/>
      <c r="O1181" s="29"/>
      <c r="AF1181" s="24"/>
      <c r="AG1181" s="24"/>
      <c r="AH1181" s="24"/>
      <c r="AI1181" s="24"/>
      <c r="AJ1181" s="24"/>
    </row>
    <row r="1182" spans="14:36" x14ac:dyDescent="0.2">
      <c r="N1182" s="29"/>
      <c r="O1182" s="29"/>
      <c r="AF1182" s="24"/>
      <c r="AG1182" s="24"/>
      <c r="AH1182" s="24"/>
      <c r="AI1182" s="24"/>
      <c r="AJ1182" s="24"/>
    </row>
    <row r="1183" spans="14:36" x14ac:dyDescent="0.2">
      <c r="N1183" s="29"/>
      <c r="O1183" s="29"/>
      <c r="AF1183" s="24"/>
      <c r="AG1183" s="24"/>
      <c r="AH1183" s="24"/>
      <c r="AI1183" s="24"/>
      <c r="AJ1183" s="24"/>
    </row>
    <row r="1184" spans="14:36" x14ac:dyDescent="0.2">
      <c r="N1184" s="29"/>
      <c r="O1184" s="29"/>
      <c r="AF1184" s="24"/>
      <c r="AG1184" s="24"/>
      <c r="AH1184" s="24"/>
      <c r="AI1184" s="24"/>
      <c r="AJ1184" s="24"/>
    </row>
    <row r="1185" spans="14:36" x14ac:dyDescent="0.2">
      <c r="N1185" s="29"/>
      <c r="O1185" s="29"/>
      <c r="AF1185" s="24"/>
      <c r="AG1185" s="24"/>
      <c r="AH1185" s="24"/>
      <c r="AI1185" s="24"/>
      <c r="AJ1185" s="24"/>
    </row>
    <row r="1186" spans="14:36" x14ac:dyDescent="0.2">
      <c r="N1186" s="29"/>
      <c r="O1186" s="29"/>
      <c r="AF1186" s="24"/>
      <c r="AG1186" s="24"/>
      <c r="AH1186" s="24"/>
      <c r="AI1186" s="24"/>
      <c r="AJ1186" s="24"/>
    </row>
    <row r="1187" spans="14:36" x14ac:dyDescent="0.2">
      <c r="N1187" s="29"/>
      <c r="O1187" s="29"/>
      <c r="AF1187" s="24"/>
      <c r="AG1187" s="24"/>
      <c r="AH1187" s="24"/>
      <c r="AI1187" s="24"/>
      <c r="AJ1187" s="24"/>
    </row>
    <row r="1188" spans="14:36" x14ac:dyDescent="0.2">
      <c r="N1188" s="29"/>
      <c r="O1188" s="29"/>
      <c r="AF1188" s="24"/>
      <c r="AG1188" s="24"/>
      <c r="AH1188" s="24"/>
      <c r="AI1188" s="24"/>
      <c r="AJ1188" s="24"/>
    </row>
    <row r="1189" spans="14:36" x14ac:dyDescent="0.2">
      <c r="N1189" s="29"/>
      <c r="O1189" s="29"/>
      <c r="AF1189" s="24"/>
      <c r="AG1189" s="24"/>
      <c r="AH1189" s="24"/>
      <c r="AI1189" s="24"/>
      <c r="AJ1189" s="24"/>
    </row>
    <row r="1190" spans="14:36" x14ac:dyDescent="0.2">
      <c r="N1190" s="29"/>
      <c r="O1190" s="29"/>
      <c r="AF1190" s="24"/>
      <c r="AG1190" s="24"/>
      <c r="AH1190" s="24"/>
      <c r="AI1190" s="24"/>
      <c r="AJ1190" s="24"/>
    </row>
    <row r="1191" spans="14:36" x14ac:dyDescent="0.2">
      <c r="N1191" s="29"/>
      <c r="O1191" s="29"/>
      <c r="AF1191" s="24"/>
      <c r="AG1191" s="24"/>
      <c r="AH1191" s="24"/>
      <c r="AI1191" s="24"/>
      <c r="AJ1191" s="24"/>
    </row>
    <row r="1192" spans="14:36" x14ac:dyDescent="0.2">
      <c r="N1192" s="29"/>
      <c r="O1192" s="29"/>
      <c r="AF1192" s="24"/>
      <c r="AG1192" s="24"/>
      <c r="AH1192" s="24"/>
      <c r="AI1192" s="24"/>
      <c r="AJ1192" s="24"/>
    </row>
    <row r="1193" spans="14:36" x14ac:dyDescent="0.2">
      <c r="N1193" s="29"/>
      <c r="O1193" s="29"/>
      <c r="AF1193" s="24"/>
      <c r="AG1193" s="24"/>
      <c r="AH1193" s="24"/>
      <c r="AI1193" s="24"/>
      <c r="AJ1193" s="24"/>
    </row>
    <row r="1194" spans="14:36" x14ac:dyDescent="0.2">
      <c r="N1194" s="29"/>
      <c r="O1194" s="29"/>
      <c r="AF1194" s="24"/>
      <c r="AG1194" s="24"/>
      <c r="AH1194" s="24"/>
      <c r="AI1194" s="24"/>
      <c r="AJ1194" s="24"/>
    </row>
    <row r="1195" spans="14:36" x14ac:dyDescent="0.2">
      <c r="N1195" s="29"/>
      <c r="O1195" s="29"/>
      <c r="AF1195" s="24"/>
      <c r="AG1195" s="24"/>
      <c r="AH1195" s="24"/>
      <c r="AI1195" s="24"/>
      <c r="AJ1195" s="24"/>
    </row>
    <row r="1196" spans="14:36" x14ac:dyDescent="0.2">
      <c r="N1196" s="29"/>
      <c r="O1196" s="29"/>
      <c r="AF1196" s="24"/>
      <c r="AG1196" s="24"/>
      <c r="AH1196" s="24"/>
      <c r="AI1196" s="24"/>
      <c r="AJ1196" s="24"/>
    </row>
    <row r="1197" spans="14:36" x14ac:dyDescent="0.2">
      <c r="N1197" s="29"/>
      <c r="O1197" s="29"/>
      <c r="AF1197" s="24"/>
      <c r="AG1197" s="24"/>
      <c r="AH1197" s="24"/>
      <c r="AI1197" s="24"/>
      <c r="AJ1197" s="24"/>
    </row>
    <row r="1198" spans="14:36" x14ac:dyDescent="0.2">
      <c r="N1198" s="29"/>
      <c r="O1198" s="29"/>
      <c r="AF1198" s="24"/>
      <c r="AG1198" s="24"/>
      <c r="AH1198" s="24"/>
      <c r="AI1198" s="24"/>
      <c r="AJ1198" s="24"/>
    </row>
    <row r="1199" spans="14:36" x14ac:dyDescent="0.2">
      <c r="N1199" s="29"/>
      <c r="O1199" s="29"/>
      <c r="AF1199" s="24"/>
      <c r="AG1199" s="24"/>
      <c r="AH1199" s="24"/>
      <c r="AI1199" s="24"/>
      <c r="AJ1199" s="24"/>
    </row>
    <row r="1200" spans="14:36" x14ac:dyDescent="0.2">
      <c r="N1200" s="29"/>
      <c r="O1200" s="29"/>
      <c r="AF1200" s="24"/>
      <c r="AG1200" s="24"/>
      <c r="AH1200" s="24"/>
      <c r="AI1200" s="24"/>
      <c r="AJ1200" s="24"/>
    </row>
    <row r="1201" spans="14:36" x14ac:dyDescent="0.2">
      <c r="N1201" s="29"/>
      <c r="O1201" s="29"/>
      <c r="AF1201" s="24"/>
      <c r="AG1201" s="24"/>
      <c r="AH1201" s="24"/>
      <c r="AI1201" s="24"/>
      <c r="AJ1201" s="24"/>
    </row>
    <row r="1202" spans="14:36" x14ac:dyDescent="0.2">
      <c r="N1202" s="29"/>
      <c r="O1202" s="29"/>
      <c r="AF1202" s="24"/>
      <c r="AG1202" s="24"/>
      <c r="AH1202" s="24"/>
      <c r="AI1202" s="24"/>
      <c r="AJ1202" s="24"/>
    </row>
    <row r="1203" spans="14:36" x14ac:dyDescent="0.2">
      <c r="N1203" s="29"/>
      <c r="O1203" s="29"/>
      <c r="AF1203" s="24"/>
      <c r="AG1203" s="24"/>
      <c r="AH1203" s="24"/>
      <c r="AI1203" s="24"/>
      <c r="AJ1203" s="24"/>
    </row>
    <row r="1204" spans="14:36" x14ac:dyDescent="0.2">
      <c r="N1204" s="29"/>
      <c r="O1204" s="29"/>
      <c r="AF1204" s="24"/>
      <c r="AG1204" s="24"/>
      <c r="AH1204" s="24"/>
      <c r="AI1204" s="24"/>
      <c r="AJ1204" s="24"/>
    </row>
    <row r="1205" spans="14:36" x14ac:dyDescent="0.2">
      <c r="N1205" s="29"/>
      <c r="O1205" s="29"/>
      <c r="AF1205" s="24"/>
      <c r="AG1205" s="24"/>
      <c r="AH1205" s="24"/>
      <c r="AI1205" s="24"/>
      <c r="AJ1205" s="24"/>
    </row>
    <row r="1206" spans="14:36" x14ac:dyDescent="0.2">
      <c r="N1206" s="29"/>
      <c r="O1206" s="29"/>
      <c r="AF1206" s="24"/>
      <c r="AG1206" s="24"/>
      <c r="AH1206" s="24"/>
      <c r="AI1206" s="24"/>
      <c r="AJ1206" s="24"/>
    </row>
    <row r="1207" spans="14:36" x14ac:dyDescent="0.2">
      <c r="N1207" s="29"/>
      <c r="O1207" s="29"/>
      <c r="AF1207" s="24"/>
      <c r="AG1207" s="24"/>
      <c r="AH1207" s="24"/>
      <c r="AI1207" s="24"/>
      <c r="AJ1207" s="24"/>
    </row>
    <row r="1208" spans="14:36" x14ac:dyDescent="0.2">
      <c r="N1208" s="29"/>
      <c r="O1208" s="29"/>
      <c r="AF1208" s="24"/>
      <c r="AG1208" s="24"/>
      <c r="AH1208" s="24"/>
      <c r="AI1208" s="24"/>
      <c r="AJ1208" s="24"/>
    </row>
    <row r="1209" spans="14:36" x14ac:dyDescent="0.2">
      <c r="N1209" s="29"/>
      <c r="O1209" s="29"/>
      <c r="AF1209" s="24"/>
      <c r="AG1209" s="24"/>
      <c r="AH1209" s="24"/>
      <c r="AI1209" s="24"/>
      <c r="AJ1209" s="24"/>
    </row>
    <row r="1210" spans="14:36" x14ac:dyDescent="0.2">
      <c r="N1210" s="29"/>
      <c r="O1210" s="29"/>
      <c r="AF1210" s="24"/>
      <c r="AG1210" s="24"/>
      <c r="AH1210" s="24"/>
      <c r="AI1210" s="24"/>
      <c r="AJ1210" s="24"/>
    </row>
    <row r="1211" spans="14:36" x14ac:dyDescent="0.2">
      <c r="N1211" s="29"/>
      <c r="O1211" s="29"/>
      <c r="AF1211" s="24"/>
      <c r="AG1211" s="24"/>
      <c r="AH1211" s="24"/>
      <c r="AI1211" s="24"/>
      <c r="AJ1211" s="24"/>
    </row>
    <row r="1212" spans="14:36" x14ac:dyDescent="0.2">
      <c r="N1212" s="29"/>
      <c r="O1212" s="29"/>
      <c r="AF1212" s="24"/>
      <c r="AG1212" s="24"/>
      <c r="AH1212" s="24"/>
      <c r="AI1212" s="24"/>
      <c r="AJ1212" s="24"/>
    </row>
    <row r="1213" spans="14:36" x14ac:dyDescent="0.2">
      <c r="N1213" s="29"/>
      <c r="O1213" s="29"/>
      <c r="AF1213" s="24"/>
      <c r="AG1213" s="24"/>
      <c r="AH1213" s="24"/>
      <c r="AI1213" s="24"/>
      <c r="AJ1213" s="24"/>
    </row>
    <row r="1214" spans="14:36" x14ac:dyDescent="0.2">
      <c r="N1214" s="29"/>
      <c r="O1214" s="29"/>
      <c r="AF1214" s="24"/>
      <c r="AG1214" s="24"/>
      <c r="AH1214" s="24"/>
      <c r="AI1214" s="24"/>
      <c r="AJ1214" s="24"/>
    </row>
    <row r="1215" spans="14:36" x14ac:dyDescent="0.2">
      <c r="N1215" s="29"/>
      <c r="O1215" s="29"/>
      <c r="AF1215" s="24"/>
      <c r="AG1215" s="24"/>
      <c r="AH1215" s="24"/>
      <c r="AI1215" s="24"/>
      <c r="AJ1215" s="24"/>
    </row>
    <row r="1216" spans="14:36" x14ac:dyDescent="0.2">
      <c r="N1216" s="29"/>
      <c r="O1216" s="29"/>
      <c r="AF1216" s="24"/>
      <c r="AG1216" s="24"/>
      <c r="AH1216" s="24"/>
      <c r="AI1216" s="24"/>
      <c r="AJ1216" s="24"/>
    </row>
    <row r="1217" spans="14:36" x14ac:dyDescent="0.2">
      <c r="N1217" s="29"/>
      <c r="O1217" s="29"/>
      <c r="AF1217" s="24"/>
      <c r="AG1217" s="24"/>
      <c r="AH1217" s="24"/>
      <c r="AI1217" s="24"/>
      <c r="AJ1217" s="24"/>
    </row>
    <row r="1218" spans="14:36" x14ac:dyDescent="0.2">
      <c r="N1218" s="29"/>
      <c r="O1218" s="29"/>
      <c r="AF1218" s="24"/>
      <c r="AG1218" s="24"/>
      <c r="AH1218" s="24"/>
      <c r="AI1218" s="24"/>
      <c r="AJ1218" s="24"/>
    </row>
    <row r="1219" spans="14:36" x14ac:dyDescent="0.2">
      <c r="N1219" s="29"/>
      <c r="O1219" s="29"/>
      <c r="AF1219" s="24"/>
      <c r="AG1219" s="24"/>
      <c r="AH1219" s="24"/>
      <c r="AI1219" s="24"/>
      <c r="AJ1219" s="24"/>
    </row>
    <row r="1220" spans="14:36" x14ac:dyDescent="0.2">
      <c r="N1220" s="29"/>
      <c r="O1220" s="29"/>
      <c r="AF1220" s="24"/>
      <c r="AG1220" s="24"/>
      <c r="AH1220" s="24"/>
      <c r="AI1220" s="24"/>
      <c r="AJ1220" s="24"/>
    </row>
    <row r="1221" spans="14:36" x14ac:dyDescent="0.2">
      <c r="N1221" s="29"/>
      <c r="O1221" s="29"/>
      <c r="AF1221" s="24"/>
      <c r="AG1221" s="24"/>
      <c r="AH1221" s="24"/>
      <c r="AI1221" s="24"/>
      <c r="AJ1221" s="24"/>
    </row>
    <row r="1222" spans="14:36" x14ac:dyDescent="0.2">
      <c r="N1222" s="29"/>
      <c r="O1222" s="29"/>
      <c r="AF1222" s="24"/>
      <c r="AG1222" s="24"/>
      <c r="AH1222" s="24"/>
      <c r="AI1222" s="24"/>
      <c r="AJ1222" s="24"/>
    </row>
    <row r="1223" spans="14:36" x14ac:dyDescent="0.2">
      <c r="N1223" s="29"/>
      <c r="O1223" s="29"/>
      <c r="AF1223" s="24"/>
      <c r="AG1223" s="24"/>
      <c r="AH1223" s="24"/>
      <c r="AI1223" s="24"/>
      <c r="AJ1223" s="24"/>
    </row>
    <row r="1224" spans="14:36" x14ac:dyDescent="0.2">
      <c r="N1224" s="29"/>
      <c r="O1224" s="29"/>
      <c r="AF1224" s="24"/>
      <c r="AG1224" s="24"/>
      <c r="AH1224" s="24"/>
      <c r="AI1224" s="24"/>
      <c r="AJ1224" s="24"/>
    </row>
    <row r="1225" spans="14:36" x14ac:dyDescent="0.2">
      <c r="N1225" s="29"/>
      <c r="O1225" s="29"/>
      <c r="AF1225" s="24"/>
      <c r="AG1225" s="24"/>
      <c r="AH1225" s="24"/>
      <c r="AI1225" s="24"/>
      <c r="AJ1225" s="24"/>
    </row>
    <row r="1226" spans="14:36" x14ac:dyDescent="0.2">
      <c r="N1226" s="29"/>
      <c r="O1226" s="29"/>
      <c r="AF1226" s="24"/>
      <c r="AG1226" s="24"/>
      <c r="AH1226" s="24"/>
      <c r="AI1226" s="24"/>
      <c r="AJ1226" s="24"/>
    </row>
    <row r="1227" spans="14:36" x14ac:dyDescent="0.2">
      <c r="N1227" s="29"/>
      <c r="O1227" s="29"/>
      <c r="AF1227" s="24"/>
      <c r="AG1227" s="24"/>
      <c r="AH1227" s="24"/>
      <c r="AI1227" s="24"/>
      <c r="AJ1227" s="24"/>
    </row>
    <row r="1228" spans="14:36" x14ac:dyDescent="0.2">
      <c r="N1228" s="29"/>
      <c r="O1228" s="29"/>
      <c r="AF1228" s="24"/>
      <c r="AG1228" s="24"/>
      <c r="AH1228" s="24"/>
      <c r="AI1228" s="24"/>
      <c r="AJ1228" s="24"/>
    </row>
    <row r="1229" spans="14:36" x14ac:dyDescent="0.2">
      <c r="N1229" s="29"/>
      <c r="O1229" s="29"/>
      <c r="AF1229" s="24"/>
      <c r="AG1229" s="24"/>
      <c r="AH1229" s="24"/>
      <c r="AI1229" s="24"/>
      <c r="AJ1229" s="24"/>
    </row>
    <row r="1230" spans="14:36" x14ac:dyDescent="0.2">
      <c r="N1230" s="29"/>
      <c r="O1230" s="29"/>
      <c r="AF1230" s="24"/>
      <c r="AG1230" s="24"/>
      <c r="AH1230" s="24"/>
      <c r="AI1230" s="24"/>
      <c r="AJ1230" s="24"/>
    </row>
    <row r="1231" spans="14:36" x14ac:dyDescent="0.2">
      <c r="N1231" s="29"/>
      <c r="O1231" s="29"/>
      <c r="AF1231" s="24"/>
      <c r="AG1231" s="24"/>
      <c r="AH1231" s="24"/>
      <c r="AI1231" s="24"/>
      <c r="AJ1231" s="24"/>
    </row>
    <row r="1232" spans="14:36" x14ac:dyDescent="0.2">
      <c r="N1232" s="29"/>
      <c r="O1232" s="29"/>
      <c r="AF1232" s="24"/>
      <c r="AG1232" s="24"/>
      <c r="AH1232" s="24"/>
      <c r="AI1232" s="24"/>
      <c r="AJ1232" s="24"/>
    </row>
    <row r="1233" spans="14:36" x14ac:dyDescent="0.2">
      <c r="N1233" s="29"/>
      <c r="O1233" s="29"/>
      <c r="AF1233" s="24"/>
      <c r="AG1233" s="24"/>
      <c r="AH1233" s="24"/>
      <c r="AI1233" s="24"/>
      <c r="AJ1233" s="24"/>
    </row>
    <row r="1234" spans="14:36" x14ac:dyDescent="0.2">
      <c r="N1234" s="29"/>
      <c r="O1234" s="29"/>
      <c r="AF1234" s="24"/>
      <c r="AG1234" s="24"/>
      <c r="AH1234" s="24"/>
      <c r="AI1234" s="24"/>
      <c r="AJ1234" s="24"/>
    </row>
    <row r="1235" spans="14:36" x14ac:dyDescent="0.2">
      <c r="N1235" s="29"/>
      <c r="O1235" s="29"/>
      <c r="AF1235" s="24"/>
      <c r="AG1235" s="24"/>
      <c r="AH1235" s="24"/>
      <c r="AI1235" s="24"/>
      <c r="AJ1235" s="24"/>
    </row>
    <row r="1236" spans="14:36" x14ac:dyDescent="0.2">
      <c r="N1236" s="29"/>
      <c r="O1236" s="29"/>
      <c r="AF1236" s="24"/>
      <c r="AG1236" s="24"/>
      <c r="AH1236" s="24"/>
      <c r="AI1236" s="24"/>
      <c r="AJ1236" s="24"/>
    </row>
    <row r="1237" spans="14:36" x14ac:dyDescent="0.2">
      <c r="N1237" s="29"/>
      <c r="O1237" s="29"/>
      <c r="AF1237" s="24"/>
      <c r="AG1237" s="24"/>
      <c r="AH1237" s="24"/>
      <c r="AI1237" s="24"/>
      <c r="AJ1237" s="24"/>
    </row>
    <row r="1238" spans="14:36" x14ac:dyDescent="0.2">
      <c r="N1238" s="29"/>
      <c r="O1238" s="29"/>
      <c r="AF1238" s="24"/>
      <c r="AG1238" s="24"/>
      <c r="AH1238" s="24"/>
      <c r="AI1238" s="24"/>
      <c r="AJ1238" s="24"/>
    </row>
    <row r="1239" spans="14:36" x14ac:dyDescent="0.2">
      <c r="N1239" s="29"/>
      <c r="O1239" s="29"/>
      <c r="AF1239" s="24"/>
      <c r="AG1239" s="24"/>
      <c r="AH1239" s="24"/>
      <c r="AI1239" s="24"/>
      <c r="AJ1239" s="24"/>
    </row>
    <row r="1240" spans="14:36" x14ac:dyDescent="0.2">
      <c r="N1240" s="29"/>
      <c r="O1240" s="29"/>
      <c r="AF1240" s="24"/>
      <c r="AG1240" s="24"/>
      <c r="AH1240" s="24"/>
      <c r="AI1240" s="24"/>
      <c r="AJ1240" s="24"/>
    </row>
    <row r="1241" spans="14:36" x14ac:dyDescent="0.2">
      <c r="N1241" s="29"/>
      <c r="O1241" s="29"/>
      <c r="AF1241" s="24"/>
      <c r="AG1241" s="24"/>
      <c r="AH1241" s="24"/>
      <c r="AI1241" s="24"/>
      <c r="AJ1241" s="24"/>
    </row>
    <row r="1242" spans="14:36" x14ac:dyDescent="0.2">
      <c r="N1242" s="29"/>
      <c r="O1242" s="29"/>
      <c r="AF1242" s="24"/>
      <c r="AG1242" s="24"/>
      <c r="AH1242" s="24"/>
      <c r="AI1242" s="24"/>
      <c r="AJ1242" s="24"/>
    </row>
    <row r="1243" spans="14:36" x14ac:dyDescent="0.2">
      <c r="N1243" s="29"/>
      <c r="O1243" s="29"/>
      <c r="AF1243" s="24"/>
      <c r="AG1243" s="24"/>
      <c r="AH1243" s="24"/>
      <c r="AI1243" s="24"/>
      <c r="AJ1243" s="24"/>
    </row>
    <row r="1244" spans="14:36" x14ac:dyDescent="0.2">
      <c r="N1244" s="29"/>
      <c r="O1244" s="29"/>
      <c r="AF1244" s="24"/>
      <c r="AG1244" s="24"/>
      <c r="AH1244" s="24"/>
      <c r="AI1244" s="24"/>
      <c r="AJ1244" s="24"/>
    </row>
    <row r="1245" spans="14:36" x14ac:dyDescent="0.2">
      <c r="N1245" s="29"/>
      <c r="O1245" s="29"/>
      <c r="AF1245" s="24"/>
      <c r="AG1245" s="24"/>
      <c r="AH1245" s="24"/>
      <c r="AI1245" s="24"/>
      <c r="AJ1245" s="24"/>
    </row>
    <row r="1246" spans="14:36" x14ac:dyDescent="0.2">
      <c r="N1246" s="29"/>
      <c r="O1246" s="29"/>
      <c r="AF1246" s="24"/>
      <c r="AG1246" s="24"/>
      <c r="AH1246" s="24"/>
      <c r="AI1246" s="24"/>
      <c r="AJ1246" s="24"/>
    </row>
    <row r="1247" spans="14:36" x14ac:dyDescent="0.2">
      <c r="N1247" s="29"/>
      <c r="O1247" s="29"/>
      <c r="AF1247" s="24"/>
      <c r="AG1247" s="24"/>
      <c r="AH1247" s="24"/>
      <c r="AI1247" s="24"/>
      <c r="AJ1247" s="24"/>
    </row>
    <row r="1248" spans="14:36" x14ac:dyDescent="0.2">
      <c r="N1248" s="29"/>
      <c r="O1248" s="29"/>
      <c r="AF1248" s="24"/>
      <c r="AG1248" s="24"/>
      <c r="AH1248" s="24"/>
      <c r="AI1248" s="24"/>
      <c r="AJ1248" s="24"/>
    </row>
    <row r="1249" spans="14:36" x14ac:dyDescent="0.2">
      <c r="N1249" s="29"/>
      <c r="O1249" s="29"/>
      <c r="AF1249" s="24"/>
      <c r="AG1249" s="24"/>
      <c r="AH1249" s="24"/>
      <c r="AI1249" s="24"/>
      <c r="AJ1249" s="24"/>
    </row>
    <row r="1250" spans="14:36" x14ac:dyDescent="0.2">
      <c r="N1250" s="29"/>
      <c r="O1250" s="29"/>
      <c r="AF1250" s="24"/>
      <c r="AG1250" s="24"/>
      <c r="AH1250" s="24"/>
      <c r="AI1250" s="24"/>
      <c r="AJ1250" s="24"/>
    </row>
    <row r="1251" spans="14:36" x14ac:dyDescent="0.2">
      <c r="N1251" s="29"/>
      <c r="O1251" s="29"/>
      <c r="AF1251" s="24"/>
      <c r="AG1251" s="24"/>
      <c r="AH1251" s="24"/>
      <c r="AI1251" s="24"/>
      <c r="AJ1251" s="24"/>
    </row>
    <row r="1252" spans="14:36" x14ac:dyDescent="0.2">
      <c r="N1252" s="29"/>
      <c r="O1252" s="29"/>
      <c r="AF1252" s="24"/>
      <c r="AG1252" s="24"/>
      <c r="AH1252" s="24"/>
      <c r="AI1252" s="24"/>
      <c r="AJ1252" s="24"/>
    </row>
    <row r="1253" spans="14:36" x14ac:dyDescent="0.2">
      <c r="N1253" s="29"/>
      <c r="O1253" s="29"/>
      <c r="AF1253" s="24"/>
      <c r="AG1253" s="24"/>
      <c r="AH1253" s="24"/>
      <c r="AI1253" s="24"/>
      <c r="AJ1253" s="24"/>
    </row>
    <row r="1254" spans="14:36" x14ac:dyDescent="0.2">
      <c r="N1254" s="29"/>
      <c r="O1254" s="29"/>
      <c r="AF1254" s="24"/>
      <c r="AG1254" s="24"/>
      <c r="AH1254" s="24"/>
      <c r="AI1254" s="24"/>
      <c r="AJ1254" s="24"/>
    </row>
    <row r="1255" spans="14:36" x14ac:dyDescent="0.2">
      <c r="N1255" s="29"/>
      <c r="O1255" s="29"/>
      <c r="AF1255" s="24"/>
      <c r="AG1255" s="24"/>
      <c r="AH1255" s="24"/>
      <c r="AI1255" s="24"/>
      <c r="AJ1255" s="24"/>
    </row>
    <row r="1256" spans="14:36" x14ac:dyDescent="0.2">
      <c r="N1256" s="29"/>
      <c r="O1256" s="29"/>
      <c r="AF1256" s="24"/>
      <c r="AG1256" s="24"/>
      <c r="AH1256" s="24"/>
      <c r="AI1256" s="24"/>
      <c r="AJ1256" s="24"/>
    </row>
    <row r="1257" spans="14:36" x14ac:dyDescent="0.2">
      <c r="N1257" s="29"/>
      <c r="O1257" s="29"/>
      <c r="AF1257" s="24"/>
      <c r="AG1257" s="24"/>
      <c r="AH1257" s="24"/>
      <c r="AI1257" s="24"/>
      <c r="AJ1257" s="24"/>
    </row>
    <row r="1258" spans="14:36" x14ac:dyDescent="0.2">
      <c r="N1258" s="29"/>
      <c r="O1258" s="29"/>
      <c r="AF1258" s="24"/>
      <c r="AG1258" s="24"/>
      <c r="AH1258" s="24"/>
      <c r="AI1258" s="24"/>
      <c r="AJ1258" s="24"/>
    </row>
    <row r="1259" spans="14:36" x14ac:dyDescent="0.2">
      <c r="N1259" s="29"/>
      <c r="O1259" s="29"/>
      <c r="AF1259" s="24"/>
      <c r="AG1259" s="24"/>
      <c r="AH1259" s="24"/>
      <c r="AI1259" s="24"/>
      <c r="AJ1259" s="24"/>
    </row>
    <row r="1260" spans="14:36" x14ac:dyDescent="0.2">
      <c r="N1260" s="29"/>
      <c r="O1260" s="29"/>
      <c r="AF1260" s="24"/>
      <c r="AG1260" s="24"/>
      <c r="AH1260" s="24"/>
      <c r="AI1260" s="24"/>
      <c r="AJ1260" s="24"/>
    </row>
    <row r="1261" spans="14:36" x14ac:dyDescent="0.2">
      <c r="N1261" s="29"/>
      <c r="O1261" s="29"/>
      <c r="AF1261" s="24"/>
      <c r="AG1261" s="24"/>
      <c r="AH1261" s="24"/>
      <c r="AI1261" s="24"/>
      <c r="AJ1261" s="24"/>
    </row>
    <row r="1262" spans="14:36" x14ac:dyDescent="0.2">
      <c r="N1262" s="29"/>
      <c r="O1262" s="29"/>
      <c r="AF1262" s="24"/>
      <c r="AG1262" s="24"/>
      <c r="AH1262" s="24"/>
      <c r="AI1262" s="24"/>
      <c r="AJ1262" s="24"/>
    </row>
    <row r="1263" spans="14:36" x14ac:dyDescent="0.2">
      <c r="N1263" s="29"/>
      <c r="O1263" s="29"/>
      <c r="AF1263" s="24"/>
      <c r="AG1263" s="24"/>
      <c r="AH1263" s="24"/>
      <c r="AI1263" s="24"/>
      <c r="AJ1263" s="24"/>
    </row>
    <row r="1264" spans="14:36" x14ac:dyDescent="0.2">
      <c r="N1264" s="29"/>
      <c r="O1264" s="29"/>
      <c r="AF1264" s="24"/>
      <c r="AG1264" s="24"/>
      <c r="AH1264" s="24"/>
      <c r="AI1264" s="24"/>
      <c r="AJ1264" s="24"/>
    </row>
    <row r="1265" spans="14:36" x14ac:dyDescent="0.2">
      <c r="N1265" s="29"/>
      <c r="O1265" s="29"/>
      <c r="AF1265" s="24"/>
      <c r="AG1265" s="24"/>
      <c r="AH1265" s="24"/>
      <c r="AI1265" s="24"/>
      <c r="AJ1265" s="24"/>
    </row>
    <row r="1266" spans="14:36" x14ac:dyDescent="0.2">
      <c r="N1266" s="29"/>
      <c r="O1266" s="29"/>
      <c r="AF1266" s="24"/>
      <c r="AG1266" s="24"/>
      <c r="AH1266" s="24"/>
      <c r="AI1266" s="24"/>
      <c r="AJ1266" s="24"/>
    </row>
    <row r="1267" spans="14:36" x14ac:dyDescent="0.2">
      <c r="N1267" s="29"/>
      <c r="O1267" s="29"/>
      <c r="AF1267" s="24"/>
      <c r="AG1267" s="24"/>
      <c r="AH1267" s="24"/>
      <c r="AI1267" s="24"/>
      <c r="AJ1267" s="24"/>
    </row>
    <row r="1268" spans="14:36" x14ac:dyDescent="0.2">
      <c r="N1268" s="29"/>
      <c r="O1268" s="29"/>
      <c r="AF1268" s="24"/>
      <c r="AG1268" s="24"/>
      <c r="AH1268" s="24"/>
      <c r="AI1268" s="24"/>
      <c r="AJ1268" s="24"/>
    </row>
    <row r="1269" spans="14:36" x14ac:dyDescent="0.2">
      <c r="N1269" s="29"/>
      <c r="O1269" s="29"/>
      <c r="AF1269" s="24"/>
      <c r="AG1269" s="24"/>
      <c r="AH1269" s="24"/>
      <c r="AI1269" s="24"/>
      <c r="AJ1269" s="24"/>
    </row>
    <row r="1270" spans="14:36" x14ac:dyDescent="0.2">
      <c r="N1270" s="29"/>
      <c r="O1270" s="29"/>
      <c r="AF1270" s="24"/>
      <c r="AG1270" s="24"/>
      <c r="AH1270" s="24"/>
      <c r="AI1270" s="24"/>
      <c r="AJ1270" s="24"/>
    </row>
    <row r="1271" spans="14:36" x14ac:dyDescent="0.2">
      <c r="N1271" s="29"/>
      <c r="O1271" s="29"/>
      <c r="AF1271" s="24"/>
      <c r="AG1271" s="24"/>
      <c r="AH1271" s="24"/>
      <c r="AI1271" s="24"/>
      <c r="AJ1271" s="24"/>
    </row>
    <row r="1272" spans="14:36" x14ac:dyDescent="0.2">
      <c r="N1272" s="29"/>
      <c r="O1272" s="29"/>
      <c r="AF1272" s="24"/>
      <c r="AG1272" s="24"/>
      <c r="AH1272" s="24"/>
      <c r="AI1272" s="24"/>
      <c r="AJ1272" s="24"/>
    </row>
    <row r="1273" spans="14:36" x14ac:dyDescent="0.2">
      <c r="N1273" s="29"/>
      <c r="O1273" s="29"/>
      <c r="AF1273" s="24"/>
      <c r="AG1273" s="24"/>
      <c r="AH1273" s="24"/>
      <c r="AI1273" s="24"/>
      <c r="AJ1273" s="24"/>
    </row>
    <row r="1274" spans="14:36" x14ac:dyDescent="0.2">
      <c r="N1274" s="29"/>
      <c r="O1274" s="29"/>
      <c r="AF1274" s="24"/>
      <c r="AG1274" s="24"/>
      <c r="AH1274" s="24"/>
      <c r="AI1274" s="24"/>
      <c r="AJ1274" s="24"/>
    </row>
    <row r="1275" spans="14:36" x14ac:dyDescent="0.2">
      <c r="N1275" s="29"/>
      <c r="O1275" s="29"/>
      <c r="AF1275" s="24"/>
      <c r="AG1275" s="24"/>
      <c r="AH1275" s="24"/>
      <c r="AI1275" s="24"/>
      <c r="AJ1275" s="24"/>
    </row>
    <row r="1276" spans="14:36" x14ac:dyDescent="0.2">
      <c r="N1276" s="29"/>
      <c r="O1276" s="29"/>
      <c r="AF1276" s="24"/>
      <c r="AG1276" s="24"/>
      <c r="AH1276" s="24"/>
      <c r="AI1276" s="24"/>
      <c r="AJ1276" s="24"/>
    </row>
    <row r="1277" spans="14:36" x14ac:dyDescent="0.2">
      <c r="N1277" s="29"/>
      <c r="O1277" s="29"/>
      <c r="AF1277" s="24"/>
      <c r="AG1277" s="24"/>
      <c r="AH1277" s="24"/>
      <c r="AI1277" s="24"/>
      <c r="AJ1277" s="24"/>
    </row>
    <row r="1278" spans="14:36" x14ac:dyDescent="0.2">
      <c r="N1278" s="29"/>
      <c r="O1278" s="29"/>
      <c r="AF1278" s="24"/>
      <c r="AG1278" s="24"/>
      <c r="AH1278" s="24"/>
      <c r="AI1278" s="24"/>
      <c r="AJ1278" s="24"/>
    </row>
    <row r="1279" spans="14:36" x14ac:dyDescent="0.2">
      <c r="N1279" s="29"/>
      <c r="O1279" s="29"/>
      <c r="AF1279" s="24"/>
      <c r="AG1279" s="24"/>
      <c r="AH1279" s="24"/>
      <c r="AI1279" s="24"/>
      <c r="AJ1279" s="24"/>
    </row>
    <row r="1280" spans="14:36" x14ac:dyDescent="0.2">
      <c r="N1280" s="29"/>
      <c r="O1280" s="29"/>
      <c r="AF1280" s="24"/>
      <c r="AG1280" s="24"/>
      <c r="AH1280" s="24"/>
      <c r="AI1280" s="24"/>
      <c r="AJ1280" s="24"/>
    </row>
    <row r="1281" spans="14:36" x14ac:dyDescent="0.2">
      <c r="N1281" s="29"/>
      <c r="O1281" s="29"/>
      <c r="AF1281" s="24"/>
      <c r="AG1281" s="24"/>
      <c r="AH1281" s="24"/>
      <c r="AI1281" s="24"/>
      <c r="AJ1281" s="24"/>
    </row>
    <row r="1282" spans="14:36" x14ac:dyDescent="0.2">
      <c r="N1282" s="29"/>
      <c r="O1282" s="29"/>
      <c r="AF1282" s="24"/>
      <c r="AG1282" s="24"/>
      <c r="AH1282" s="24"/>
      <c r="AI1282" s="24"/>
      <c r="AJ1282" s="24"/>
    </row>
    <row r="1283" spans="14:36" x14ac:dyDescent="0.2">
      <c r="N1283" s="29"/>
      <c r="O1283" s="29"/>
      <c r="AF1283" s="24"/>
      <c r="AG1283" s="24"/>
      <c r="AH1283" s="24"/>
      <c r="AI1283" s="24"/>
      <c r="AJ1283" s="24"/>
    </row>
    <row r="1284" spans="14:36" x14ac:dyDescent="0.2">
      <c r="N1284" s="29"/>
      <c r="O1284" s="29"/>
      <c r="AF1284" s="24"/>
      <c r="AG1284" s="24"/>
      <c r="AH1284" s="24"/>
      <c r="AI1284" s="24"/>
      <c r="AJ1284" s="24"/>
    </row>
    <row r="1285" spans="14:36" x14ac:dyDescent="0.2">
      <c r="N1285" s="29"/>
      <c r="O1285" s="29"/>
      <c r="AF1285" s="24"/>
      <c r="AG1285" s="24"/>
      <c r="AH1285" s="24"/>
      <c r="AI1285" s="24"/>
      <c r="AJ1285" s="24"/>
    </row>
    <row r="1286" spans="14:36" x14ac:dyDescent="0.2">
      <c r="N1286" s="29"/>
      <c r="O1286" s="29"/>
      <c r="AF1286" s="24"/>
      <c r="AG1286" s="24"/>
      <c r="AH1286" s="24"/>
      <c r="AI1286" s="24"/>
      <c r="AJ1286" s="24"/>
    </row>
    <row r="1287" spans="14:36" x14ac:dyDescent="0.2">
      <c r="N1287" s="29"/>
      <c r="O1287" s="29"/>
      <c r="AF1287" s="24"/>
      <c r="AG1287" s="24"/>
      <c r="AH1287" s="24"/>
      <c r="AI1287" s="24"/>
      <c r="AJ1287" s="24"/>
    </row>
    <row r="1288" spans="14:36" x14ac:dyDescent="0.2">
      <c r="N1288" s="29"/>
      <c r="O1288" s="29"/>
      <c r="AF1288" s="24"/>
      <c r="AG1288" s="24"/>
      <c r="AH1288" s="24"/>
      <c r="AI1288" s="24"/>
      <c r="AJ1288" s="24"/>
    </row>
    <row r="1289" spans="14:36" x14ac:dyDescent="0.2">
      <c r="N1289" s="29"/>
      <c r="O1289" s="29"/>
      <c r="AF1289" s="24"/>
      <c r="AG1289" s="24"/>
      <c r="AH1289" s="24"/>
      <c r="AI1289" s="24"/>
      <c r="AJ1289" s="24"/>
    </row>
    <row r="1290" spans="14:36" x14ac:dyDescent="0.2">
      <c r="N1290" s="29"/>
      <c r="O1290" s="29"/>
      <c r="AF1290" s="24"/>
      <c r="AG1290" s="24"/>
      <c r="AH1290" s="24"/>
      <c r="AI1290" s="24"/>
      <c r="AJ1290" s="24"/>
    </row>
    <row r="1291" spans="14:36" x14ac:dyDescent="0.2">
      <c r="N1291" s="29"/>
      <c r="O1291" s="29"/>
      <c r="AF1291" s="24"/>
      <c r="AG1291" s="24"/>
      <c r="AH1291" s="24"/>
      <c r="AI1291" s="24"/>
      <c r="AJ1291" s="24"/>
    </row>
    <row r="1292" spans="14:36" x14ac:dyDescent="0.2">
      <c r="N1292" s="29"/>
      <c r="O1292" s="29"/>
      <c r="AF1292" s="24"/>
      <c r="AG1292" s="24"/>
      <c r="AH1292" s="24"/>
      <c r="AI1292" s="24"/>
      <c r="AJ1292" s="24"/>
    </row>
    <row r="1293" spans="14:36" x14ac:dyDescent="0.2">
      <c r="N1293" s="29"/>
      <c r="O1293" s="29"/>
      <c r="AF1293" s="24"/>
      <c r="AG1293" s="24"/>
      <c r="AH1293" s="24"/>
      <c r="AI1293" s="24"/>
      <c r="AJ1293" s="24"/>
    </row>
    <row r="1294" spans="14:36" x14ac:dyDescent="0.2">
      <c r="N1294" s="29"/>
      <c r="O1294" s="29"/>
      <c r="AF1294" s="24"/>
      <c r="AG1294" s="24"/>
      <c r="AH1294" s="24"/>
      <c r="AI1294" s="24"/>
      <c r="AJ1294" s="24"/>
    </row>
    <row r="1295" spans="14:36" x14ac:dyDescent="0.2">
      <c r="N1295" s="29"/>
      <c r="O1295" s="29"/>
      <c r="AF1295" s="24"/>
      <c r="AG1295" s="24"/>
      <c r="AH1295" s="24"/>
      <c r="AI1295" s="24"/>
      <c r="AJ1295" s="24"/>
    </row>
    <row r="1296" spans="14:36" x14ac:dyDescent="0.2">
      <c r="N1296" s="29"/>
      <c r="O1296" s="29"/>
      <c r="AF1296" s="24"/>
      <c r="AG1296" s="24"/>
      <c r="AH1296" s="24"/>
      <c r="AI1296" s="24"/>
      <c r="AJ1296" s="24"/>
    </row>
    <row r="1297" spans="14:36" x14ac:dyDescent="0.2">
      <c r="N1297" s="29"/>
      <c r="O1297" s="29"/>
      <c r="AF1297" s="24"/>
      <c r="AG1297" s="24"/>
      <c r="AH1297" s="24"/>
      <c r="AI1297" s="24"/>
      <c r="AJ1297" s="24"/>
    </row>
    <row r="1298" spans="14:36" x14ac:dyDescent="0.2">
      <c r="N1298" s="29"/>
      <c r="O1298" s="29"/>
      <c r="AF1298" s="24"/>
      <c r="AG1298" s="24"/>
      <c r="AH1298" s="24"/>
      <c r="AI1298" s="24"/>
      <c r="AJ1298" s="24"/>
    </row>
    <row r="1299" spans="14:36" x14ac:dyDescent="0.2">
      <c r="N1299" s="29"/>
      <c r="O1299" s="29"/>
      <c r="AF1299" s="24"/>
      <c r="AG1299" s="24"/>
      <c r="AH1299" s="24"/>
      <c r="AI1299" s="24"/>
      <c r="AJ1299" s="24"/>
    </row>
    <row r="1300" spans="14:36" x14ac:dyDescent="0.2">
      <c r="N1300" s="29"/>
      <c r="O1300" s="29"/>
      <c r="AF1300" s="24"/>
      <c r="AG1300" s="24"/>
      <c r="AH1300" s="24"/>
      <c r="AI1300" s="24"/>
      <c r="AJ1300" s="24"/>
    </row>
    <row r="1301" spans="14:36" x14ac:dyDescent="0.2">
      <c r="N1301" s="29"/>
      <c r="O1301" s="29"/>
      <c r="AF1301" s="24"/>
      <c r="AG1301" s="24"/>
      <c r="AH1301" s="24"/>
      <c r="AI1301" s="24"/>
      <c r="AJ1301" s="24"/>
    </row>
    <row r="1302" spans="14:36" x14ac:dyDescent="0.2">
      <c r="N1302" s="29"/>
      <c r="O1302" s="29"/>
      <c r="AF1302" s="24"/>
      <c r="AG1302" s="24"/>
      <c r="AH1302" s="24"/>
      <c r="AI1302" s="24"/>
      <c r="AJ1302" s="24"/>
    </row>
    <row r="1303" spans="14:36" x14ac:dyDescent="0.2">
      <c r="N1303" s="29"/>
      <c r="O1303" s="29"/>
      <c r="AF1303" s="24"/>
      <c r="AG1303" s="24"/>
      <c r="AH1303" s="24"/>
      <c r="AI1303" s="24"/>
      <c r="AJ1303" s="24"/>
    </row>
    <row r="1304" spans="14:36" x14ac:dyDescent="0.2">
      <c r="N1304" s="29"/>
      <c r="O1304" s="29"/>
      <c r="AF1304" s="24"/>
      <c r="AG1304" s="24"/>
      <c r="AH1304" s="24"/>
      <c r="AI1304" s="24"/>
      <c r="AJ1304" s="24"/>
    </row>
    <row r="1305" spans="14:36" x14ac:dyDescent="0.2">
      <c r="N1305" s="29"/>
      <c r="O1305" s="29"/>
      <c r="AF1305" s="24"/>
      <c r="AG1305" s="24"/>
      <c r="AH1305" s="24"/>
      <c r="AI1305" s="24"/>
      <c r="AJ1305" s="24"/>
    </row>
    <row r="1306" spans="14:36" x14ac:dyDescent="0.2">
      <c r="N1306" s="29"/>
      <c r="O1306" s="29"/>
      <c r="AF1306" s="24"/>
      <c r="AG1306" s="24"/>
      <c r="AH1306" s="24"/>
      <c r="AI1306" s="24"/>
      <c r="AJ1306" s="24"/>
    </row>
    <row r="1307" spans="14:36" x14ac:dyDescent="0.2">
      <c r="N1307" s="29"/>
      <c r="O1307" s="29"/>
      <c r="AF1307" s="24"/>
      <c r="AG1307" s="24"/>
      <c r="AH1307" s="24"/>
      <c r="AI1307" s="24"/>
      <c r="AJ1307" s="24"/>
    </row>
    <row r="1308" spans="14:36" x14ac:dyDescent="0.2">
      <c r="N1308" s="29"/>
      <c r="O1308" s="29"/>
      <c r="AF1308" s="24"/>
      <c r="AG1308" s="24"/>
      <c r="AH1308" s="24"/>
      <c r="AI1308" s="24"/>
      <c r="AJ1308" s="24"/>
    </row>
    <row r="1309" spans="14:36" x14ac:dyDescent="0.2">
      <c r="N1309" s="29"/>
      <c r="O1309" s="29"/>
      <c r="AF1309" s="24"/>
      <c r="AG1309" s="24"/>
      <c r="AH1309" s="24"/>
      <c r="AI1309" s="24"/>
      <c r="AJ1309" s="24"/>
    </row>
    <row r="1310" spans="14:36" x14ac:dyDescent="0.2">
      <c r="N1310" s="29"/>
      <c r="O1310" s="29"/>
      <c r="AF1310" s="24"/>
      <c r="AG1310" s="24"/>
      <c r="AH1310" s="24"/>
      <c r="AI1310" s="24"/>
      <c r="AJ1310" s="24"/>
    </row>
    <row r="1311" spans="14:36" x14ac:dyDescent="0.2">
      <c r="N1311" s="29"/>
      <c r="O1311" s="29"/>
      <c r="AF1311" s="24"/>
      <c r="AG1311" s="24"/>
      <c r="AH1311" s="24"/>
      <c r="AI1311" s="24"/>
      <c r="AJ1311" s="24"/>
    </row>
    <row r="1312" spans="14:36" x14ac:dyDescent="0.2">
      <c r="N1312" s="29"/>
      <c r="O1312" s="29"/>
      <c r="AF1312" s="24"/>
      <c r="AG1312" s="24"/>
      <c r="AH1312" s="24"/>
      <c r="AI1312" s="24"/>
      <c r="AJ1312" s="24"/>
    </row>
    <row r="1313" spans="14:36" x14ac:dyDescent="0.2">
      <c r="N1313" s="29"/>
      <c r="O1313" s="29"/>
      <c r="AF1313" s="24"/>
      <c r="AG1313" s="24"/>
      <c r="AH1313" s="24"/>
      <c r="AI1313" s="24"/>
      <c r="AJ1313" s="24"/>
    </row>
    <row r="1314" spans="14:36" x14ac:dyDescent="0.2">
      <c r="N1314" s="29"/>
      <c r="O1314" s="29"/>
      <c r="AF1314" s="24"/>
      <c r="AG1314" s="24"/>
      <c r="AH1314" s="24"/>
      <c r="AI1314" s="24"/>
      <c r="AJ1314" s="24"/>
    </row>
    <row r="1315" spans="14:36" x14ac:dyDescent="0.2">
      <c r="N1315" s="29"/>
      <c r="O1315" s="29"/>
      <c r="AF1315" s="24"/>
      <c r="AG1315" s="24"/>
      <c r="AH1315" s="24"/>
      <c r="AI1315" s="24"/>
      <c r="AJ1315" s="24"/>
    </row>
    <row r="1316" spans="14:36" x14ac:dyDescent="0.2">
      <c r="N1316" s="29"/>
      <c r="O1316" s="29"/>
      <c r="AF1316" s="24"/>
      <c r="AG1316" s="24"/>
      <c r="AH1316" s="24"/>
      <c r="AI1316" s="24"/>
      <c r="AJ1316" s="24"/>
    </row>
    <row r="1317" spans="14:36" x14ac:dyDescent="0.2">
      <c r="N1317" s="29"/>
      <c r="O1317" s="29"/>
      <c r="AF1317" s="24"/>
      <c r="AG1317" s="24"/>
      <c r="AH1317" s="24"/>
      <c r="AI1317" s="24"/>
      <c r="AJ1317" s="24"/>
    </row>
    <row r="1318" spans="14:36" x14ac:dyDescent="0.2">
      <c r="N1318" s="29"/>
      <c r="O1318" s="29"/>
      <c r="AF1318" s="24"/>
      <c r="AG1318" s="24"/>
      <c r="AH1318" s="24"/>
      <c r="AI1318" s="24"/>
      <c r="AJ1318" s="24"/>
    </row>
    <row r="1319" spans="14:36" x14ac:dyDescent="0.2">
      <c r="N1319" s="29"/>
      <c r="O1319" s="29"/>
      <c r="AF1319" s="24"/>
      <c r="AG1319" s="24"/>
      <c r="AH1319" s="24"/>
      <c r="AI1319" s="24"/>
      <c r="AJ1319" s="24"/>
    </row>
    <row r="1320" spans="14:36" x14ac:dyDescent="0.2">
      <c r="N1320" s="29"/>
      <c r="O1320" s="29"/>
      <c r="AF1320" s="24"/>
      <c r="AG1320" s="24"/>
      <c r="AH1320" s="24"/>
      <c r="AI1320" s="24"/>
      <c r="AJ1320" s="24"/>
    </row>
    <row r="1321" spans="14:36" x14ac:dyDescent="0.2">
      <c r="N1321" s="29"/>
      <c r="O1321" s="29"/>
      <c r="AF1321" s="24"/>
      <c r="AG1321" s="24"/>
      <c r="AH1321" s="24"/>
      <c r="AI1321" s="24"/>
      <c r="AJ1321" s="24"/>
    </row>
    <row r="1322" spans="14:36" x14ac:dyDescent="0.2">
      <c r="N1322" s="29"/>
      <c r="O1322" s="29"/>
      <c r="AF1322" s="24"/>
      <c r="AG1322" s="24"/>
      <c r="AH1322" s="24"/>
      <c r="AI1322" s="24"/>
      <c r="AJ1322" s="24"/>
    </row>
    <row r="1323" spans="14:36" x14ac:dyDescent="0.2">
      <c r="N1323" s="29"/>
      <c r="O1323" s="29"/>
      <c r="AF1323" s="24"/>
      <c r="AG1323" s="24"/>
      <c r="AH1323" s="24"/>
      <c r="AI1323" s="24"/>
      <c r="AJ1323" s="24"/>
    </row>
    <row r="1324" spans="14:36" x14ac:dyDescent="0.2">
      <c r="N1324" s="29"/>
      <c r="O1324" s="29"/>
      <c r="AF1324" s="24"/>
      <c r="AG1324" s="24"/>
      <c r="AH1324" s="24"/>
      <c r="AI1324" s="24"/>
      <c r="AJ1324" s="24"/>
    </row>
    <row r="1325" spans="14:36" x14ac:dyDescent="0.2">
      <c r="N1325" s="29"/>
      <c r="O1325" s="29"/>
      <c r="AF1325" s="24"/>
      <c r="AG1325" s="24"/>
      <c r="AH1325" s="24"/>
      <c r="AI1325" s="24"/>
      <c r="AJ1325" s="24"/>
    </row>
    <row r="1326" spans="14:36" x14ac:dyDescent="0.2">
      <c r="N1326" s="29"/>
      <c r="O1326" s="29"/>
      <c r="AF1326" s="24"/>
      <c r="AG1326" s="24"/>
      <c r="AH1326" s="24"/>
      <c r="AI1326" s="24"/>
      <c r="AJ1326" s="24"/>
    </row>
    <row r="1327" spans="14:36" x14ac:dyDescent="0.2">
      <c r="N1327" s="29"/>
      <c r="O1327" s="29"/>
      <c r="AF1327" s="24"/>
      <c r="AG1327" s="24"/>
      <c r="AH1327" s="24"/>
      <c r="AI1327" s="24"/>
      <c r="AJ1327" s="24"/>
    </row>
    <row r="1328" spans="14:36" x14ac:dyDescent="0.2">
      <c r="N1328" s="29"/>
      <c r="O1328" s="29"/>
      <c r="AF1328" s="24"/>
      <c r="AG1328" s="24"/>
      <c r="AH1328" s="24"/>
      <c r="AI1328" s="24"/>
      <c r="AJ1328" s="24"/>
    </row>
    <row r="1329" spans="14:36" x14ac:dyDescent="0.2">
      <c r="N1329" s="29"/>
      <c r="O1329" s="29"/>
      <c r="AF1329" s="24"/>
      <c r="AG1329" s="24"/>
      <c r="AH1329" s="24"/>
      <c r="AI1329" s="24"/>
      <c r="AJ1329" s="24"/>
    </row>
    <row r="1330" spans="14:36" x14ac:dyDescent="0.2">
      <c r="N1330" s="29"/>
      <c r="O1330" s="29"/>
      <c r="AF1330" s="24"/>
      <c r="AG1330" s="24"/>
      <c r="AH1330" s="24"/>
      <c r="AI1330" s="24"/>
      <c r="AJ1330" s="24"/>
    </row>
    <row r="1331" spans="14:36" x14ac:dyDescent="0.2">
      <c r="N1331" s="29"/>
      <c r="O1331" s="29"/>
      <c r="AF1331" s="24"/>
      <c r="AG1331" s="24"/>
      <c r="AH1331" s="24"/>
      <c r="AI1331" s="24"/>
      <c r="AJ1331" s="24"/>
    </row>
    <row r="1332" spans="14:36" x14ac:dyDescent="0.2">
      <c r="N1332" s="29"/>
      <c r="O1332" s="29"/>
      <c r="AF1332" s="24"/>
      <c r="AG1332" s="24"/>
      <c r="AH1332" s="24"/>
      <c r="AI1332" s="24"/>
      <c r="AJ1332" s="24"/>
    </row>
    <row r="1333" spans="14:36" x14ac:dyDescent="0.2">
      <c r="N1333" s="29"/>
      <c r="O1333" s="29"/>
      <c r="AF1333" s="24"/>
      <c r="AG1333" s="24"/>
      <c r="AH1333" s="24"/>
      <c r="AI1333" s="24"/>
      <c r="AJ1333" s="24"/>
    </row>
    <row r="1334" spans="14:36" x14ac:dyDescent="0.2">
      <c r="N1334" s="29"/>
      <c r="O1334" s="29"/>
      <c r="AF1334" s="24"/>
      <c r="AG1334" s="24"/>
      <c r="AH1334" s="24"/>
      <c r="AI1334" s="24"/>
      <c r="AJ1334" s="24"/>
    </row>
    <row r="1335" spans="14:36" x14ac:dyDescent="0.2">
      <c r="N1335" s="29"/>
      <c r="O1335" s="29"/>
      <c r="AF1335" s="24"/>
      <c r="AG1335" s="24"/>
      <c r="AH1335" s="24"/>
      <c r="AI1335" s="24"/>
      <c r="AJ1335" s="24"/>
    </row>
    <row r="1336" spans="14:36" x14ac:dyDescent="0.2">
      <c r="N1336" s="29"/>
      <c r="O1336" s="29"/>
      <c r="AF1336" s="24"/>
      <c r="AG1336" s="24"/>
      <c r="AH1336" s="24"/>
      <c r="AI1336" s="24"/>
      <c r="AJ1336" s="24"/>
    </row>
    <row r="1337" spans="14:36" x14ac:dyDescent="0.2">
      <c r="N1337" s="29"/>
      <c r="O1337" s="29"/>
      <c r="AF1337" s="24"/>
      <c r="AG1337" s="24"/>
      <c r="AH1337" s="24"/>
      <c r="AI1337" s="24"/>
      <c r="AJ1337" s="24"/>
    </row>
    <row r="1338" spans="14:36" x14ac:dyDescent="0.2">
      <c r="N1338" s="29"/>
      <c r="O1338" s="29"/>
      <c r="AF1338" s="24"/>
      <c r="AG1338" s="24"/>
      <c r="AH1338" s="24"/>
      <c r="AI1338" s="24"/>
      <c r="AJ1338" s="24"/>
    </row>
    <row r="1339" spans="14:36" x14ac:dyDescent="0.2">
      <c r="N1339" s="29"/>
      <c r="O1339" s="29"/>
      <c r="AF1339" s="24"/>
      <c r="AG1339" s="24"/>
      <c r="AH1339" s="24"/>
      <c r="AI1339" s="24"/>
      <c r="AJ1339" s="24"/>
    </row>
    <row r="1340" spans="14:36" x14ac:dyDescent="0.2">
      <c r="N1340" s="29"/>
      <c r="O1340" s="29"/>
      <c r="AF1340" s="24"/>
      <c r="AG1340" s="24"/>
      <c r="AH1340" s="24"/>
      <c r="AI1340" s="24"/>
      <c r="AJ1340" s="24"/>
    </row>
    <row r="1341" spans="14:36" x14ac:dyDescent="0.2">
      <c r="N1341" s="29"/>
      <c r="O1341" s="29"/>
      <c r="AF1341" s="24"/>
      <c r="AG1341" s="24"/>
      <c r="AH1341" s="24"/>
      <c r="AI1341" s="24"/>
      <c r="AJ1341" s="24"/>
    </row>
    <row r="1342" spans="14:36" x14ac:dyDescent="0.2">
      <c r="N1342" s="29"/>
      <c r="O1342" s="29"/>
      <c r="AF1342" s="24"/>
      <c r="AG1342" s="24"/>
      <c r="AH1342" s="24"/>
      <c r="AI1342" s="24"/>
      <c r="AJ1342" s="24"/>
    </row>
    <row r="1343" spans="14:36" x14ac:dyDescent="0.2">
      <c r="N1343" s="29"/>
      <c r="O1343" s="29"/>
      <c r="AF1343" s="24"/>
      <c r="AG1343" s="24"/>
      <c r="AH1343" s="24"/>
      <c r="AI1343" s="24"/>
      <c r="AJ1343" s="24"/>
    </row>
    <row r="1344" spans="14:36" x14ac:dyDescent="0.2">
      <c r="N1344" s="29"/>
      <c r="O1344" s="29"/>
      <c r="AF1344" s="24"/>
      <c r="AG1344" s="24"/>
      <c r="AH1344" s="24"/>
      <c r="AI1344" s="24"/>
      <c r="AJ1344" s="24"/>
    </row>
    <row r="1345" spans="14:36" x14ac:dyDescent="0.2">
      <c r="N1345" s="29"/>
      <c r="O1345" s="29"/>
      <c r="AF1345" s="24"/>
      <c r="AG1345" s="24"/>
      <c r="AH1345" s="24"/>
      <c r="AI1345" s="24"/>
      <c r="AJ1345" s="24"/>
    </row>
    <row r="1346" spans="14:36" x14ac:dyDescent="0.2">
      <c r="N1346" s="29"/>
      <c r="O1346" s="29"/>
      <c r="AF1346" s="24"/>
      <c r="AG1346" s="24"/>
      <c r="AH1346" s="24"/>
      <c r="AI1346" s="24"/>
      <c r="AJ1346" s="24"/>
    </row>
    <row r="1347" spans="14:36" x14ac:dyDescent="0.2">
      <c r="N1347" s="29"/>
      <c r="O1347" s="29"/>
      <c r="AF1347" s="24"/>
      <c r="AG1347" s="24"/>
      <c r="AH1347" s="24"/>
      <c r="AI1347" s="24"/>
      <c r="AJ1347" s="24"/>
    </row>
    <row r="1348" spans="14:36" x14ac:dyDescent="0.2">
      <c r="N1348" s="29"/>
      <c r="O1348" s="29"/>
      <c r="AF1348" s="24"/>
      <c r="AG1348" s="24"/>
      <c r="AH1348" s="24"/>
      <c r="AI1348" s="24"/>
      <c r="AJ1348" s="24"/>
    </row>
    <row r="1349" spans="14:36" x14ac:dyDescent="0.2">
      <c r="N1349" s="29"/>
      <c r="O1349" s="29"/>
      <c r="AF1349" s="24"/>
      <c r="AG1349" s="24"/>
      <c r="AH1349" s="24"/>
      <c r="AI1349" s="24"/>
      <c r="AJ1349" s="24"/>
    </row>
    <row r="1350" spans="14:36" x14ac:dyDescent="0.2">
      <c r="N1350" s="29"/>
      <c r="O1350" s="29"/>
      <c r="AF1350" s="24"/>
      <c r="AG1350" s="24"/>
      <c r="AH1350" s="24"/>
      <c r="AI1350" s="24"/>
      <c r="AJ1350" s="24"/>
    </row>
    <row r="1351" spans="14:36" x14ac:dyDescent="0.2">
      <c r="N1351" s="29"/>
      <c r="O1351" s="29"/>
      <c r="AF1351" s="24"/>
      <c r="AG1351" s="24"/>
      <c r="AH1351" s="24"/>
      <c r="AI1351" s="24"/>
      <c r="AJ1351" s="24"/>
    </row>
    <row r="1352" spans="14:36" x14ac:dyDescent="0.2">
      <c r="N1352" s="29"/>
      <c r="O1352" s="29"/>
      <c r="AF1352" s="24"/>
      <c r="AG1352" s="24"/>
      <c r="AH1352" s="24"/>
      <c r="AI1352" s="24"/>
      <c r="AJ1352" s="24"/>
    </row>
    <row r="1353" spans="14:36" x14ac:dyDescent="0.2">
      <c r="N1353" s="29"/>
      <c r="O1353" s="29"/>
      <c r="AF1353" s="24"/>
      <c r="AG1353" s="24"/>
      <c r="AH1353" s="24"/>
      <c r="AI1353" s="24"/>
      <c r="AJ1353" s="24"/>
    </row>
    <row r="1354" spans="14:36" x14ac:dyDescent="0.2">
      <c r="N1354" s="29"/>
      <c r="O1354" s="29"/>
      <c r="AF1354" s="24"/>
      <c r="AG1354" s="24"/>
      <c r="AH1354" s="24"/>
      <c r="AI1354" s="24"/>
      <c r="AJ1354" s="24"/>
    </row>
    <row r="1355" spans="14:36" x14ac:dyDescent="0.2">
      <c r="N1355" s="29"/>
      <c r="O1355" s="29"/>
      <c r="AF1355" s="24"/>
      <c r="AG1355" s="24"/>
      <c r="AH1355" s="24"/>
      <c r="AI1355" s="24"/>
      <c r="AJ1355" s="24"/>
    </row>
    <row r="1356" spans="14:36" x14ac:dyDescent="0.2">
      <c r="N1356" s="29"/>
      <c r="O1356" s="29"/>
      <c r="AF1356" s="24"/>
      <c r="AG1356" s="24"/>
      <c r="AH1356" s="24"/>
      <c r="AI1356" s="24"/>
      <c r="AJ1356" s="24"/>
    </row>
    <row r="1357" spans="14:36" x14ac:dyDescent="0.2">
      <c r="N1357" s="29"/>
      <c r="O1357" s="29"/>
      <c r="AF1357" s="24"/>
      <c r="AG1357" s="24"/>
      <c r="AH1357" s="24"/>
      <c r="AI1357" s="24"/>
      <c r="AJ1357" s="24"/>
    </row>
    <row r="1358" spans="14:36" x14ac:dyDescent="0.2">
      <c r="N1358" s="29"/>
      <c r="O1358" s="29"/>
      <c r="AF1358" s="24"/>
      <c r="AG1358" s="24"/>
      <c r="AH1358" s="24"/>
      <c r="AI1358" s="24"/>
      <c r="AJ1358" s="24"/>
    </row>
    <row r="1359" spans="14:36" x14ac:dyDescent="0.2">
      <c r="N1359" s="29"/>
      <c r="O1359" s="29"/>
      <c r="AF1359" s="24"/>
      <c r="AG1359" s="24"/>
      <c r="AH1359" s="24"/>
      <c r="AI1359" s="24"/>
      <c r="AJ1359" s="24"/>
    </row>
    <row r="1360" spans="14:36" x14ac:dyDescent="0.2">
      <c r="N1360" s="29"/>
      <c r="O1360" s="29"/>
      <c r="AF1360" s="24"/>
      <c r="AG1360" s="24"/>
      <c r="AH1360" s="24"/>
      <c r="AI1360" s="24"/>
      <c r="AJ1360" s="24"/>
    </row>
    <row r="1361" spans="14:36" x14ac:dyDescent="0.2">
      <c r="N1361" s="29"/>
      <c r="O1361" s="29"/>
      <c r="AF1361" s="24"/>
      <c r="AG1361" s="24"/>
      <c r="AH1361" s="24"/>
      <c r="AI1361" s="24"/>
      <c r="AJ1361" s="24"/>
    </row>
    <row r="1362" spans="14:36" x14ac:dyDescent="0.2">
      <c r="N1362" s="29"/>
      <c r="O1362" s="29"/>
      <c r="AF1362" s="24"/>
      <c r="AG1362" s="24"/>
      <c r="AH1362" s="24"/>
      <c r="AI1362" s="24"/>
      <c r="AJ1362" s="24"/>
    </row>
    <row r="1363" spans="14:36" x14ac:dyDescent="0.2">
      <c r="N1363" s="29"/>
      <c r="O1363" s="29"/>
      <c r="AF1363" s="24"/>
      <c r="AG1363" s="24"/>
      <c r="AH1363" s="24"/>
      <c r="AI1363" s="24"/>
      <c r="AJ1363" s="24"/>
    </row>
    <row r="1364" spans="14:36" x14ac:dyDescent="0.2">
      <c r="N1364" s="29"/>
      <c r="O1364" s="29"/>
      <c r="AF1364" s="24"/>
      <c r="AG1364" s="24"/>
      <c r="AH1364" s="24"/>
      <c r="AI1364" s="24"/>
      <c r="AJ1364" s="24"/>
    </row>
    <row r="1365" spans="14:36" x14ac:dyDescent="0.2">
      <c r="N1365" s="29"/>
      <c r="O1365" s="29"/>
      <c r="AF1365" s="24"/>
      <c r="AG1365" s="24"/>
      <c r="AH1365" s="24"/>
      <c r="AI1365" s="24"/>
      <c r="AJ1365" s="24"/>
    </row>
    <row r="1366" spans="14:36" x14ac:dyDescent="0.2">
      <c r="N1366" s="29"/>
      <c r="O1366" s="29"/>
      <c r="AF1366" s="24"/>
      <c r="AG1366" s="24"/>
      <c r="AH1366" s="24"/>
      <c r="AI1366" s="24"/>
      <c r="AJ1366" s="24"/>
    </row>
    <row r="1367" spans="14:36" x14ac:dyDescent="0.2">
      <c r="N1367" s="29"/>
      <c r="O1367" s="29"/>
      <c r="AF1367" s="24"/>
      <c r="AG1367" s="24"/>
      <c r="AH1367" s="24"/>
      <c r="AI1367" s="24"/>
      <c r="AJ1367" s="24"/>
    </row>
    <row r="1368" spans="14:36" x14ac:dyDescent="0.2">
      <c r="N1368" s="29"/>
      <c r="O1368" s="29"/>
      <c r="AF1368" s="24"/>
      <c r="AG1368" s="24"/>
      <c r="AH1368" s="24"/>
      <c r="AI1368" s="24"/>
      <c r="AJ1368" s="24"/>
    </row>
    <row r="1369" spans="14:36" x14ac:dyDescent="0.2">
      <c r="N1369" s="29"/>
      <c r="O1369" s="29"/>
      <c r="AF1369" s="24"/>
      <c r="AG1369" s="24"/>
      <c r="AH1369" s="24"/>
      <c r="AI1369" s="24"/>
      <c r="AJ1369" s="24"/>
    </row>
    <row r="1370" spans="14:36" x14ac:dyDescent="0.2">
      <c r="N1370" s="29"/>
      <c r="O1370" s="29"/>
      <c r="AF1370" s="24"/>
      <c r="AG1370" s="24"/>
      <c r="AH1370" s="24"/>
      <c r="AI1370" s="24"/>
      <c r="AJ1370" s="24"/>
    </row>
    <row r="1371" spans="14:36" x14ac:dyDescent="0.2">
      <c r="N1371" s="29"/>
      <c r="O1371" s="29"/>
      <c r="AF1371" s="24"/>
      <c r="AG1371" s="24"/>
      <c r="AH1371" s="24"/>
      <c r="AI1371" s="24"/>
      <c r="AJ1371" s="24"/>
    </row>
    <row r="1372" spans="14:36" x14ac:dyDescent="0.2">
      <c r="N1372" s="29"/>
      <c r="O1372" s="29"/>
      <c r="AF1372" s="24"/>
      <c r="AG1372" s="24"/>
      <c r="AH1372" s="24"/>
      <c r="AI1372" s="24"/>
      <c r="AJ1372" s="24"/>
    </row>
    <row r="1373" spans="14:36" x14ac:dyDescent="0.2">
      <c r="N1373" s="29"/>
      <c r="O1373" s="29"/>
      <c r="AF1373" s="24"/>
      <c r="AG1373" s="24"/>
      <c r="AH1373" s="24"/>
      <c r="AI1373" s="24"/>
      <c r="AJ1373" s="24"/>
    </row>
    <row r="1374" spans="14:36" x14ac:dyDescent="0.2">
      <c r="N1374" s="29"/>
      <c r="O1374" s="29"/>
      <c r="AF1374" s="24"/>
      <c r="AG1374" s="24"/>
      <c r="AH1374" s="24"/>
      <c r="AI1374" s="24"/>
      <c r="AJ1374" s="24"/>
    </row>
    <row r="1375" spans="14:36" x14ac:dyDescent="0.2">
      <c r="N1375" s="29"/>
      <c r="O1375" s="29"/>
      <c r="AF1375" s="24"/>
      <c r="AG1375" s="24"/>
      <c r="AH1375" s="24"/>
      <c r="AI1375" s="24"/>
      <c r="AJ1375" s="24"/>
    </row>
    <row r="1376" spans="14:36" x14ac:dyDescent="0.2">
      <c r="N1376" s="29"/>
      <c r="O1376" s="29"/>
      <c r="AF1376" s="24"/>
      <c r="AG1376" s="24"/>
      <c r="AH1376" s="24"/>
      <c r="AI1376" s="24"/>
      <c r="AJ1376" s="24"/>
    </row>
    <row r="1377" spans="14:36" x14ac:dyDescent="0.2">
      <c r="N1377" s="29"/>
      <c r="O1377" s="29"/>
      <c r="AF1377" s="24"/>
      <c r="AG1377" s="24"/>
      <c r="AH1377" s="24"/>
      <c r="AI1377" s="24"/>
      <c r="AJ1377" s="24"/>
    </row>
    <row r="1378" spans="14:36" x14ac:dyDescent="0.2">
      <c r="N1378" s="29"/>
      <c r="O1378" s="29"/>
      <c r="AF1378" s="24"/>
      <c r="AG1378" s="24"/>
      <c r="AH1378" s="24"/>
      <c r="AI1378" s="24"/>
      <c r="AJ1378" s="24"/>
    </row>
    <row r="1379" spans="14:36" x14ac:dyDescent="0.2">
      <c r="N1379" s="29"/>
      <c r="O1379" s="29"/>
      <c r="AF1379" s="24"/>
      <c r="AG1379" s="24"/>
      <c r="AH1379" s="24"/>
      <c r="AI1379" s="24"/>
      <c r="AJ1379" s="24"/>
    </row>
    <row r="1380" spans="14:36" x14ac:dyDescent="0.2">
      <c r="N1380" s="29"/>
      <c r="O1380" s="29"/>
      <c r="AF1380" s="24"/>
      <c r="AG1380" s="24"/>
      <c r="AH1380" s="24"/>
      <c r="AI1380" s="24"/>
      <c r="AJ1380" s="24"/>
    </row>
    <row r="1381" spans="14:36" x14ac:dyDescent="0.2">
      <c r="N1381" s="29"/>
      <c r="O1381" s="29"/>
      <c r="AF1381" s="24"/>
      <c r="AG1381" s="24"/>
      <c r="AH1381" s="24"/>
      <c r="AI1381" s="24"/>
      <c r="AJ1381" s="24"/>
    </row>
    <row r="1382" spans="14:36" x14ac:dyDescent="0.2">
      <c r="N1382" s="29"/>
      <c r="O1382" s="29"/>
      <c r="AF1382" s="24"/>
      <c r="AG1382" s="24"/>
      <c r="AH1382" s="24"/>
      <c r="AI1382" s="24"/>
      <c r="AJ1382" s="24"/>
    </row>
    <row r="1383" spans="14:36" x14ac:dyDescent="0.2">
      <c r="N1383" s="29"/>
      <c r="O1383" s="29"/>
      <c r="AF1383" s="24"/>
      <c r="AG1383" s="24"/>
      <c r="AH1383" s="24"/>
      <c r="AI1383" s="24"/>
      <c r="AJ1383" s="24"/>
    </row>
    <row r="1384" spans="14:36" x14ac:dyDescent="0.2">
      <c r="N1384" s="29"/>
      <c r="O1384" s="29"/>
      <c r="AF1384" s="24"/>
      <c r="AG1384" s="24"/>
      <c r="AH1384" s="24"/>
      <c r="AI1384" s="24"/>
      <c r="AJ1384" s="24"/>
    </row>
    <row r="1385" spans="14:36" x14ac:dyDescent="0.2">
      <c r="N1385" s="29"/>
      <c r="O1385" s="29"/>
      <c r="AF1385" s="24"/>
      <c r="AG1385" s="24"/>
      <c r="AH1385" s="24"/>
      <c r="AI1385" s="24"/>
      <c r="AJ1385" s="24"/>
    </row>
    <row r="1386" spans="14:36" x14ac:dyDescent="0.2">
      <c r="N1386" s="29"/>
      <c r="O1386" s="29"/>
      <c r="AF1386" s="24"/>
      <c r="AG1386" s="24"/>
      <c r="AH1386" s="24"/>
      <c r="AI1386" s="24"/>
      <c r="AJ1386" s="24"/>
    </row>
    <row r="1387" spans="14:36" x14ac:dyDescent="0.2">
      <c r="N1387" s="29"/>
      <c r="O1387" s="29"/>
      <c r="AF1387" s="24"/>
      <c r="AG1387" s="24"/>
      <c r="AH1387" s="24"/>
      <c r="AI1387" s="24"/>
      <c r="AJ1387" s="24"/>
    </row>
    <row r="1388" spans="14:36" x14ac:dyDescent="0.2">
      <c r="N1388" s="29"/>
      <c r="O1388" s="29"/>
      <c r="AF1388" s="24"/>
      <c r="AG1388" s="24"/>
      <c r="AH1388" s="24"/>
      <c r="AI1388" s="24"/>
      <c r="AJ1388" s="24"/>
    </row>
    <row r="1389" spans="14:36" x14ac:dyDescent="0.2">
      <c r="N1389" s="29"/>
      <c r="O1389" s="29"/>
      <c r="AF1389" s="24"/>
      <c r="AG1389" s="24"/>
      <c r="AH1389" s="24"/>
      <c r="AI1389" s="24"/>
      <c r="AJ1389" s="24"/>
    </row>
    <row r="1390" spans="14:36" x14ac:dyDescent="0.2">
      <c r="N1390" s="29"/>
      <c r="O1390" s="29"/>
      <c r="AF1390" s="24"/>
      <c r="AG1390" s="24"/>
      <c r="AH1390" s="24"/>
      <c r="AI1390" s="24"/>
      <c r="AJ1390" s="24"/>
    </row>
    <row r="1391" spans="14:36" x14ac:dyDescent="0.2">
      <c r="N1391" s="29"/>
      <c r="O1391" s="29"/>
      <c r="AF1391" s="24"/>
      <c r="AG1391" s="24"/>
      <c r="AH1391" s="24"/>
      <c r="AI1391" s="24"/>
      <c r="AJ1391" s="24"/>
    </row>
    <row r="1392" spans="14:36" x14ac:dyDescent="0.2">
      <c r="N1392" s="29"/>
      <c r="O1392" s="29"/>
      <c r="AF1392" s="24"/>
      <c r="AG1392" s="24"/>
      <c r="AH1392" s="24"/>
      <c r="AI1392" s="24"/>
      <c r="AJ1392" s="24"/>
    </row>
    <row r="1393" spans="14:36" x14ac:dyDescent="0.2">
      <c r="N1393" s="29"/>
      <c r="O1393" s="29"/>
      <c r="AF1393" s="24"/>
      <c r="AG1393" s="24"/>
      <c r="AH1393" s="24"/>
      <c r="AI1393" s="24"/>
      <c r="AJ1393" s="24"/>
    </row>
    <row r="1394" spans="14:36" x14ac:dyDescent="0.2">
      <c r="N1394" s="29"/>
      <c r="O1394" s="29"/>
      <c r="AF1394" s="24"/>
      <c r="AG1394" s="24"/>
      <c r="AH1394" s="24"/>
      <c r="AI1394" s="24"/>
      <c r="AJ1394" s="24"/>
    </row>
    <row r="1395" spans="14:36" x14ac:dyDescent="0.2">
      <c r="N1395" s="29"/>
      <c r="O1395" s="29"/>
      <c r="AF1395" s="24"/>
      <c r="AG1395" s="24"/>
      <c r="AH1395" s="24"/>
      <c r="AI1395" s="24"/>
      <c r="AJ1395" s="24"/>
    </row>
    <row r="1396" spans="14:36" x14ac:dyDescent="0.2">
      <c r="N1396" s="29"/>
      <c r="O1396" s="29"/>
      <c r="AF1396" s="24"/>
      <c r="AG1396" s="24"/>
      <c r="AH1396" s="24"/>
      <c r="AI1396" s="24"/>
      <c r="AJ1396" s="24"/>
    </row>
    <row r="1397" spans="14:36" x14ac:dyDescent="0.2">
      <c r="N1397" s="29"/>
      <c r="O1397" s="29"/>
      <c r="AF1397" s="24"/>
      <c r="AG1397" s="24"/>
      <c r="AH1397" s="24"/>
      <c r="AI1397" s="24"/>
      <c r="AJ1397" s="24"/>
    </row>
    <row r="1398" spans="14:36" x14ac:dyDescent="0.2">
      <c r="N1398" s="29"/>
      <c r="O1398" s="29"/>
      <c r="AF1398" s="24"/>
      <c r="AG1398" s="24"/>
      <c r="AH1398" s="24"/>
      <c r="AI1398" s="24"/>
      <c r="AJ1398" s="24"/>
    </row>
    <row r="1399" spans="14:36" x14ac:dyDescent="0.2">
      <c r="N1399" s="29"/>
      <c r="O1399" s="29"/>
      <c r="AF1399" s="24"/>
      <c r="AG1399" s="24"/>
      <c r="AH1399" s="24"/>
      <c r="AI1399" s="24"/>
      <c r="AJ1399" s="24"/>
    </row>
    <row r="1400" spans="14:36" x14ac:dyDescent="0.2">
      <c r="N1400" s="29"/>
      <c r="O1400" s="29"/>
      <c r="AF1400" s="24"/>
      <c r="AG1400" s="24"/>
      <c r="AH1400" s="24"/>
      <c r="AI1400" s="24"/>
      <c r="AJ1400" s="24"/>
    </row>
    <row r="1401" spans="14:36" x14ac:dyDescent="0.2">
      <c r="N1401" s="29"/>
      <c r="O1401" s="29"/>
      <c r="AF1401" s="24"/>
      <c r="AG1401" s="24"/>
      <c r="AH1401" s="24"/>
      <c r="AI1401" s="24"/>
      <c r="AJ1401" s="24"/>
    </row>
    <row r="1402" spans="14:36" x14ac:dyDescent="0.2">
      <c r="N1402" s="29"/>
      <c r="O1402" s="29"/>
      <c r="AF1402" s="24"/>
      <c r="AG1402" s="24"/>
      <c r="AH1402" s="24"/>
      <c r="AI1402" s="24"/>
      <c r="AJ1402" s="24"/>
    </row>
    <row r="1403" spans="14:36" x14ac:dyDescent="0.2">
      <c r="N1403" s="29"/>
      <c r="O1403" s="29"/>
      <c r="AF1403" s="24"/>
      <c r="AG1403" s="24"/>
      <c r="AH1403" s="24"/>
      <c r="AI1403" s="24"/>
      <c r="AJ1403" s="24"/>
    </row>
    <row r="1404" spans="14:36" x14ac:dyDescent="0.2">
      <c r="N1404" s="29"/>
      <c r="O1404" s="29"/>
      <c r="AF1404" s="24"/>
      <c r="AG1404" s="24"/>
      <c r="AH1404" s="24"/>
      <c r="AI1404" s="24"/>
      <c r="AJ1404" s="24"/>
    </row>
    <row r="1405" spans="14:36" x14ac:dyDescent="0.2">
      <c r="N1405" s="29"/>
      <c r="O1405" s="29"/>
      <c r="AF1405" s="24"/>
      <c r="AG1405" s="24"/>
      <c r="AH1405" s="24"/>
      <c r="AI1405" s="24"/>
      <c r="AJ1405" s="24"/>
    </row>
    <row r="1406" spans="14:36" x14ac:dyDescent="0.2">
      <c r="N1406" s="29"/>
      <c r="O1406" s="29"/>
      <c r="AF1406" s="24"/>
      <c r="AG1406" s="24"/>
      <c r="AH1406" s="24"/>
      <c r="AI1406" s="24"/>
      <c r="AJ1406" s="24"/>
    </row>
    <row r="1407" spans="14:36" x14ac:dyDescent="0.2">
      <c r="N1407" s="29"/>
      <c r="O1407" s="29"/>
      <c r="AF1407" s="24"/>
      <c r="AG1407" s="24"/>
      <c r="AH1407" s="24"/>
      <c r="AI1407" s="24"/>
      <c r="AJ1407" s="24"/>
    </row>
    <row r="1408" spans="14:36" x14ac:dyDescent="0.2">
      <c r="N1408" s="29"/>
      <c r="O1408" s="29"/>
      <c r="AF1408" s="24"/>
      <c r="AG1408" s="24"/>
      <c r="AH1408" s="24"/>
      <c r="AI1408" s="24"/>
      <c r="AJ1408" s="24"/>
    </row>
    <row r="1409" spans="14:36" x14ac:dyDescent="0.2">
      <c r="N1409" s="29"/>
      <c r="O1409" s="29"/>
      <c r="AF1409" s="24"/>
      <c r="AG1409" s="24"/>
      <c r="AH1409" s="24"/>
      <c r="AI1409" s="24"/>
      <c r="AJ1409" s="24"/>
    </row>
    <row r="1410" spans="14:36" x14ac:dyDescent="0.2">
      <c r="N1410" s="29"/>
      <c r="O1410" s="29"/>
      <c r="AF1410" s="24"/>
      <c r="AG1410" s="24"/>
      <c r="AH1410" s="24"/>
      <c r="AI1410" s="24"/>
      <c r="AJ1410" s="24"/>
    </row>
    <row r="1411" spans="14:36" x14ac:dyDescent="0.2">
      <c r="N1411" s="29"/>
      <c r="O1411" s="29"/>
      <c r="AF1411" s="24"/>
      <c r="AG1411" s="24"/>
      <c r="AH1411" s="24"/>
      <c r="AI1411" s="24"/>
      <c r="AJ1411" s="24"/>
    </row>
    <row r="1412" spans="14:36" x14ac:dyDescent="0.2">
      <c r="N1412" s="29"/>
      <c r="O1412" s="29"/>
      <c r="AF1412" s="24"/>
      <c r="AG1412" s="24"/>
      <c r="AH1412" s="24"/>
      <c r="AI1412" s="24"/>
      <c r="AJ1412" s="24"/>
    </row>
    <row r="1413" spans="14:36" x14ac:dyDescent="0.2">
      <c r="N1413" s="29"/>
      <c r="O1413" s="29"/>
      <c r="AF1413" s="24"/>
      <c r="AG1413" s="24"/>
      <c r="AH1413" s="24"/>
      <c r="AI1413" s="24"/>
      <c r="AJ1413" s="24"/>
    </row>
    <row r="1414" spans="14:36" x14ac:dyDescent="0.2">
      <c r="N1414" s="29"/>
      <c r="O1414" s="29"/>
      <c r="AF1414" s="24"/>
      <c r="AG1414" s="24"/>
      <c r="AH1414" s="24"/>
      <c r="AI1414" s="24"/>
      <c r="AJ1414" s="24"/>
    </row>
    <row r="1415" spans="14:36" x14ac:dyDescent="0.2">
      <c r="N1415" s="29"/>
      <c r="O1415" s="29"/>
      <c r="AF1415" s="24"/>
      <c r="AG1415" s="24"/>
      <c r="AH1415" s="24"/>
      <c r="AI1415" s="24"/>
      <c r="AJ1415" s="24"/>
    </row>
    <row r="1416" spans="14:36" x14ac:dyDescent="0.2">
      <c r="N1416" s="29"/>
      <c r="O1416" s="29"/>
      <c r="AF1416" s="24"/>
      <c r="AG1416" s="24"/>
      <c r="AH1416" s="24"/>
      <c r="AI1416" s="24"/>
      <c r="AJ1416" s="24"/>
    </row>
    <row r="1417" spans="14:36" x14ac:dyDescent="0.2">
      <c r="N1417" s="29"/>
      <c r="O1417" s="29"/>
      <c r="AF1417" s="24"/>
      <c r="AG1417" s="24"/>
      <c r="AH1417" s="24"/>
      <c r="AI1417" s="24"/>
      <c r="AJ1417" s="24"/>
    </row>
    <row r="1418" spans="14:36" x14ac:dyDescent="0.2">
      <c r="N1418" s="29"/>
      <c r="O1418" s="29"/>
      <c r="AF1418" s="24"/>
      <c r="AG1418" s="24"/>
      <c r="AH1418" s="24"/>
      <c r="AI1418" s="24"/>
      <c r="AJ1418" s="24"/>
    </row>
    <row r="1419" spans="14:36" x14ac:dyDescent="0.2">
      <c r="N1419" s="29"/>
      <c r="O1419" s="29"/>
      <c r="AF1419" s="24"/>
      <c r="AG1419" s="24"/>
      <c r="AH1419" s="24"/>
      <c r="AI1419" s="24"/>
      <c r="AJ1419" s="24"/>
    </row>
    <row r="1420" spans="14:36" x14ac:dyDescent="0.2">
      <c r="N1420" s="29"/>
      <c r="O1420" s="29"/>
      <c r="AF1420" s="24"/>
      <c r="AG1420" s="24"/>
      <c r="AH1420" s="24"/>
      <c r="AI1420" s="24"/>
      <c r="AJ1420" s="24"/>
    </row>
    <row r="1421" spans="14:36" x14ac:dyDescent="0.2">
      <c r="N1421" s="29"/>
      <c r="O1421" s="29"/>
      <c r="AF1421" s="24"/>
      <c r="AG1421" s="24"/>
      <c r="AH1421" s="24"/>
      <c r="AI1421" s="24"/>
      <c r="AJ1421" s="24"/>
    </row>
    <row r="1422" spans="14:36" x14ac:dyDescent="0.2">
      <c r="N1422" s="29"/>
      <c r="O1422" s="29"/>
      <c r="AF1422" s="24"/>
      <c r="AG1422" s="24"/>
      <c r="AH1422" s="24"/>
      <c r="AI1422" s="24"/>
      <c r="AJ1422" s="24"/>
    </row>
    <row r="1423" spans="14:36" x14ac:dyDescent="0.2">
      <c r="N1423" s="29"/>
      <c r="O1423" s="29"/>
      <c r="AF1423" s="24"/>
      <c r="AG1423" s="24"/>
      <c r="AH1423" s="24"/>
      <c r="AI1423" s="24"/>
      <c r="AJ1423" s="24"/>
    </row>
    <row r="1424" spans="14:36" x14ac:dyDescent="0.2">
      <c r="N1424" s="29"/>
      <c r="O1424" s="29"/>
      <c r="AF1424" s="24"/>
      <c r="AG1424" s="24"/>
      <c r="AH1424" s="24"/>
      <c r="AI1424" s="24"/>
      <c r="AJ1424" s="24"/>
    </row>
    <row r="1425" spans="14:36" x14ac:dyDescent="0.2">
      <c r="N1425" s="29"/>
      <c r="O1425" s="29"/>
      <c r="AF1425" s="24"/>
      <c r="AG1425" s="24"/>
      <c r="AH1425" s="24"/>
      <c r="AI1425" s="24"/>
      <c r="AJ1425" s="24"/>
    </row>
    <row r="1426" spans="14:36" x14ac:dyDescent="0.2">
      <c r="N1426" s="29"/>
      <c r="O1426" s="29"/>
      <c r="AF1426" s="24"/>
      <c r="AG1426" s="24"/>
      <c r="AH1426" s="24"/>
      <c r="AI1426" s="24"/>
      <c r="AJ1426" s="24"/>
    </row>
    <row r="1427" spans="14:36" x14ac:dyDescent="0.2">
      <c r="N1427" s="29"/>
      <c r="O1427" s="29"/>
      <c r="AF1427" s="24"/>
      <c r="AG1427" s="24"/>
      <c r="AH1427" s="24"/>
      <c r="AI1427" s="24"/>
      <c r="AJ1427" s="24"/>
    </row>
    <row r="1428" spans="14:36" x14ac:dyDescent="0.2">
      <c r="N1428" s="29"/>
      <c r="O1428" s="29"/>
      <c r="AF1428" s="24"/>
      <c r="AG1428" s="24"/>
      <c r="AH1428" s="24"/>
      <c r="AI1428" s="24"/>
      <c r="AJ1428" s="24"/>
    </row>
    <row r="1429" spans="14:36" x14ac:dyDescent="0.2">
      <c r="N1429" s="29"/>
      <c r="O1429" s="29"/>
      <c r="AF1429" s="24"/>
      <c r="AG1429" s="24"/>
      <c r="AH1429" s="24"/>
      <c r="AI1429" s="24"/>
      <c r="AJ1429" s="24"/>
    </row>
    <row r="1430" spans="14:36" x14ac:dyDescent="0.2">
      <c r="N1430" s="29"/>
      <c r="O1430" s="29"/>
      <c r="AF1430" s="24"/>
      <c r="AG1430" s="24"/>
      <c r="AH1430" s="24"/>
      <c r="AI1430" s="24"/>
      <c r="AJ1430" s="24"/>
    </row>
    <row r="1431" spans="14:36" x14ac:dyDescent="0.2">
      <c r="N1431" s="29"/>
      <c r="O1431" s="29"/>
      <c r="AF1431" s="24"/>
      <c r="AG1431" s="24"/>
      <c r="AH1431" s="24"/>
      <c r="AI1431" s="24"/>
      <c r="AJ1431" s="24"/>
    </row>
    <row r="1432" spans="14:36" x14ac:dyDescent="0.2">
      <c r="N1432" s="29"/>
      <c r="O1432" s="29"/>
      <c r="AF1432" s="24"/>
      <c r="AG1432" s="24"/>
      <c r="AH1432" s="24"/>
      <c r="AI1432" s="24"/>
      <c r="AJ1432" s="24"/>
    </row>
    <row r="1433" spans="14:36" x14ac:dyDescent="0.2">
      <c r="N1433" s="29"/>
      <c r="O1433" s="29"/>
      <c r="AF1433" s="24"/>
      <c r="AG1433" s="24"/>
      <c r="AH1433" s="24"/>
      <c r="AI1433" s="24"/>
      <c r="AJ1433" s="24"/>
    </row>
    <row r="1434" spans="14:36" x14ac:dyDescent="0.2">
      <c r="N1434" s="29"/>
      <c r="O1434" s="29"/>
      <c r="AF1434" s="24"/>
      <c r="AG1434" s="24"/>
      <c r="AH1434" s="24"/>
      <c r="AI1434" s="24"/>
      <c r="AJ1434" s="24"/>
    </row>
    <row r="1435" spans="14:36" x14ac:dyDescent="0.2">
      <c r="N1435" s="29"/>
      <c r="O1435" s="29"/>
      <c r="AF1435" s="24"/>
      <c r="AG1435" s="24"/>
      <c r="AH1435" s="24"/>
      <c r="AI1435" s="24"/>
      <c r="AJ1435" s="24"/>
    </row>
    <row r="1436" spans="14:36" x14ac:dyDescent="0.2">
      <c r="N1436" s="29"/>
      <c r="O1436" s="29"/>
      <c r="AF1436" s="24"/>
      <c r="AG1436" s="24"/>
      <c r="AH1436" s="24"/>
      <c r="AI1436" s="24"/>
      <c r="AJ1436" s="24"/>
    </row>
    <row r="1437" spans="14:36" x14ac:dyDescent="0.2">
      <c r="N1437" s="29"/>
      <c r="O1437" s="29"/>
      <c r="AF1437" s="24"/>
      <c r="AG1437" s="24"/>
      <c r="AH1437" s="24"/>
      <c r="AI1437" s="24"/>
      <c r="AJ1437" s="24"/>
    </row>
    <row r="1438" spans="14:36" x14ac:dyDescent="0.2">
      <c r="N1438" s="29"/>
      <c r="O1438" s="29"/>
      <c r="AF1438" s="24"/>
      <c r="AG1438" s="24"/>
      <c r="AH1438" s="24"/>
      <c r="AI1438" s="24"/>
      <c r="AJ1438" s="24"/>
    </row>
    <row r="1439" spans="14:36" x14ac:dyDescent="0.2">
      <c r="N1439" s="29"/>
      <c r="O1439" s="29"/>
      <c r="AF1439" s="24"/>
      <c r="AG1439" s="24"/>
      <c r="AH1439" s="24"/>
      <c r="AI1439" s="24"/>
      <c r="AJ1439" s="24"/>
    </row>
    <row r="1440" spans="14:36" x14ac:dyDescent="0.2">
      <c r="N1440" s="29"/>
      <c r="O1440" s="29"/>
      <c r="AF1440" s="24"/>
      <c r="AG1440" s="24"/>
      <c r="AH1440" s="24"/>
      <c r="AI1440" s="24"/>
      <c r="AJ1440" s="24"/>
    </row>
    <row r="1441" spans="14:36" x14ac:dyDescent="0.2">
      <c r="N1441" s="29"/>
      <c r="O1441" s="29"/>
      <c r="AF1441" s="24"/>
      <c r="AG1441" s="24"/>
      <c r="AH1441" s="24"/>
      <c r="AI1441" s="24"/>
      <c r="AJ1441" s="24"/>
    </row>
    <row r="1442" spans="14:36" x14ac:dyDescent="0.2">
      <c r="N1442" s="29"/>
      <c r="O1442" s="29"/>
      <c r="AF1442" s="24"/>
      <c r="AG1442" s="24"/>
      <c r="AH1442" s="24"/>
      <c r="AI1442" s="24"/>
      <c r="AJ1442" s="24"/>
    </row>
    <row r="1443" spans="14:36" x14ac:dyDescent="0.2">
      <c r="N1443" s="29"/>
      <c r="O1443" s="29"/>
      <c r="AF1443" s="24"/>
      <c r="AG1443" s="24"/>
      <c r="AH1443" s="24"/>
      <c r="AI1443" s="24"/>
      <c r="AJ1443" s="24"/>
    </row>
    <row r="1444" spans="14:36" x14ac:dyDescent="0.2">
      <c r="N1444" s="29"/>
      <c r="O1444" s="29"/>
      <c r="AF1444" s="24"/>
      <c r="AG1444" s="24"/>
      <c r="AH1444" s="24"/>
      <c r="AI1444" s="24"/>
      <c r="AJ1444" s="24"/>
    </row>
    <row r="1445" spans="14:36" x14ac:dyDescent="0.2">
      <c r="N1445" s="29"/>
      <c r="O1445" s="29"/>
      <c r="AF1445" s="24"/>
      <c r="AG1445" s="24"/>
      <c r="AH1445" s="24"/>
      <c r="AI1445" s="24"/>
      <c r="AJ1445" s="24"/>
    </row>
    <row r="1446" spans="14:36" x14ac:dyDescent="0.2">
      <c r="N1446" s="29"/>
      <c r="O1446" s="29"/>
      <c r="AF1446" s="24"/>
      <c r="AG1446" s="24"/>
      <c r="AH1446" s="24"/>
      <c r="AI1446" s="24"/>
      <c r="AJ1446" s="24"/>
    </row>
    <row r="1447" spans="14:36" x14ac:dyDescent="0.2">
      <c r="N1447" s="29"/>
      <c r="O1447" s="29"/>
      <c r="AF1447" s="24"/>
      <c r="AG1447" s="24"/>
      <c r="AH1447" s="24"/>
      <c r="AI1447" s="24"/>
      <c r="AJ1447" s="24"/>
    </row>
    <row r="1448" spans="14:36" x14ac:dyDescent="0.2">
      <c r="N1448" s="29"/>
      <c r="O1448" s="29"/>
      <c r="AF1448" s="24"/>
      <c r="AG1448" s="24"/>
      <c r="AH1448" s="24"/>
      <c r="AI1448" s="24"/>
      <c r="AJ1448" s="24"/>
    </row>
    <row r="1449" spans="14:36" x14ac:dyDescent="0.2">
      <c r="N1449" s="29"/>
      <c r="O1449" s="29"/>
      <c r="AF1449" s="24"/>
      <c r="AG1449" s="24"/>
      <c r="AH1449" s="24"/>
      <c r="AI1449" s="24"/>
      <c r="AJ1449" s="24"/>
    </row>
    <row r="1450" spans="14:36" x14ac:dyDescent="0.2">
      <c r="N1450" s="29"/>
      <c r="O1450" s="29"/>
      <c r="AF1450" s="24"/>
      <c r="AG1450" s="24"/>
      <c r="AH1450" s="24"/>
      <c r="AI1450" s="24"/>
      <c r="AJ1450" s="24"/>
    </row>
    <row r="1451" spans="14:36" x14ac:dyDescent="0.2">
      <c r="N1451" s="29"/>
      <c r="O1451" s="29"/>
      <c r="AF1451" s="24"/>
      <c r="AG1451" s="24"/>
      <c r="AH1451" s="24"/>
      <c r="AI1451" s="24"/>
      <c r="AJ1451" s="24"/>
    </row>
    <row r="1452" spans="14:36" x14ac:dyDescent="0.2">
      <c r="N1452" s="29"/>
      <c r="O1452" s="29"/>
      <c r="AF1452" s="24"/>
      <c r="AG1452" s="24"/>
      <c r="AH1452" s="24"/>
      <c r="AI1452" s="24"/>
      <c r="AJ1452" s="24"/>
    </row>
    <row r="1453" spans="14:36" x14ac:dyDescent="0.2">
      <c r="N1453" s="29"/>
      <c r="O1453" s="29"/>
      <c r="AF1453" s="24"/>
      <c r="AG1453" s="24"/>
      <c r="AH1453" s="24"/>
      <c r="AI1453" s="24"/>
      <c r="AJ1453" s="24"/>
    </row>
    <row r="1454" spans="14:36" x14ac:dyDescent="0.2">
      <c r="N1454" s="29"/>
      <c r="O1454" s="29"/>
      <c r="AF1454" s="24"/>
      <c r="AG1454" s="24"/>
      <c r="AH1454" s="24"/>
      <c r="AI1454" s="24"/>
      <c r="AJ1454" s="24"/>
    </row>
    <row r="1455" spans="14:36" x14ac:dyDescent="0.2">
      <c r="N1455" s="29"/>
      <c r="O1455" s="29"/>
      <c r="AF1455" s="24"/>
      <c r="AG1455" s="24"/>
      <c r="AH1455" s="24"/>
      <c r="AI1455" s="24"/>
      <c r="AJ1455" s="24"/>
    </row>
    <row r="1456" spans="14:36" x14ac:dyDescent="0.2">
      <c r="N1456" s="29"/>
      <c r="O1456" s="29"/>
      <c r="AF1456" s="24"/>
      <c r="AG1456" s="24"/>
      <c r="AH1456" s="24"/>
      <c r="AI1456" s="24"/>
      <c r="AJ1456" s="24"/>
    </row>
    <row r="1457" spans="14:36" x14ac:dyDescent="0.2">
      <c r="N1457" s="29"/>
      <c r="O1457" s="29"/>
      <c r="AF1457" s="24"/>
      <c r="AG1457" s="24"/>
      <c r="AH1457" s="24"/>
      <c r="AI1457" s="24"/>
      <c r="AJ1457" s="24"/>
    </row>
    <row r="1458" spans="14:36" x14ac:dyDescent="0.2">
      <c r="N1458" s="29"/>
      <c r="O1458" s="29"/>
      <c r="AF1458" s="24"/>
      <c r="AG1458" s="24"/>
      <c r="AH1458" s="24"/>
      <c r="AI1458" s="24"/>
      <c r="AJ1458" s="24"/>
    </row>
    <row r="1459" spans="14:36" x14ac:dyDescent="0.2">
      <c r="N1459" s="29"/>
      <c r="O1459" s="29"/>
      <c r="AF1459" s="24"/>
      <c r="AG1459" s="24"/>
      <c r="AH1459" s="24"/>
      <c r="AI1459" s="24"/>
      <c r="AJ1459" s="24"/>
    </row>
    <row r="1460" spans="14:36" x14ac:dyDescent="0.2">
      <c r="N1460" s="29"/>
      <c r="O1460" s="29"/>
      <c r="AF1460" s="24"/>
      <c r="AG1460" s="24"/>
      <c r="AH1460" s="24"/>
      <c r="AI1460" s="24"/>
      <c r="AJ1460" s="24"/>
    </row>
    <row r="1461" spans="14:36" x14ac:dyDescent="0.2">
      <c r="N1461" s="29"/>
      <c r="O1461" s="29"/>
      <c r="AF1461" s="24"/>
      <c r="AG1461" s="24"/>
      <c r="AH1461" s="24"/>
      <c r="AI1461" s="24"/>
      <c r="AJ1461" s="24"/>
    </row>
    <row r="1462" spans="14:36" x14ac:dyDescent="0.2">
      <c r="N1462" s="29"/>
      <c r="O1462" s="29"/>
      <c r="AF1462" s="24"/>
      <c r="AG1462" s="24"/>
      <c r="AH1462" s="24"/>
      <c r="AI1462" s="24"/>
      <c r="AJ1462" s="24"/>
    </row>
    <row r="1463" spans="14:36" x14ac:dyDescent="0.2">
      <c r="N1463" s="29"/>
      <c r="O1463" s="29"/>
      <c r="AF1463" s="24"/>
      <c r="AG1463" s="24"/>
      <c r="AH1463" s="24"/>
      <c r="AI1463" s="24"/>
      <c r="AJ1463" s="24"/>
    </row>
    <row r="1464" spans="14:36" x14ac:dyDescent="0.2">
      <c r="N1464" s="29"/>
      <c r="O1464" s="29"/>
      <c r="AF1464" s="24"/>
      <c r="AG1464" s="24"/>
      <c r="AH1464" s="24"/>
      <c r="AI1464" s="24"/>
      <c r="AJ1464" s="24"/>
    </row>
    <row r="1465" spans="14:36" x14ac:dyDescent="0.2">
      <c r="N1465" s="29"/>
      <c r="O1465" s="29"/>
      <c r="AF1465" s="24"/>
      <c r="AG1465" s="24"/>
      <c r="AH1465" s="24"/>
      <c r="AI1465" s="24"/>
      <c r="AJ1465" s="24"/>
    </row>
    <row r="1466" spans="14:36" x14ac:dyDescent="0.2">
      <c r="N1466" s="29"/>
      <c r="O1466" s="29"/>
      <c r="AF1466" s="24"/>
      <c r="AG1466" s="24"/>
      <c r="AH1466" s="24"/>
      <c r="AI1466" s="24"/>
      <c r="AJ1466" s="24"/>
    </row>
    <row r="1467" spans="14:36" x14ac:dyDescent="0.2">
      <c r="N1467" s="29"/>
      <c r="O1467" s="29"/>
      <c r="AF1467" s="24"/>
      <c r="AG1467" s="24"/>
      <c r="AH1467" s="24"/>
      <c r="AI1467" s="24"/>
      <c r="AJ1467" s="24"/>
    </row>
    <row r="1468" spans="14:36" x14ac:dyDescent="0.2">
      <c r="N1468" s="29"/>
      <c r="O1468" s="29"/>
      <c r="AF1468" s="24"/>
      <c r="AG1468" s="24"/>
      <c r="AH1468" s="24"/>
      <c r="AI1468" s="24"/>
      <c r="AJ1468" s="24"/>
    </row>
    <row r="1469" spans="14:36" x14ac:dyDescent="0.2">
      <c r="N1469" s="29"/>
      <c r="O1469" s="29"/>
      <c r="AF1469" s="24"/>
      <c r="AG1469" s="24"/>
      <c r="AH1469" s="24"/>
      <c r="AI1469" s="24"/>
      <c r="AJ1469" s="24"/>
    </row>
    <row r="1470" spans="14:36" x14ac:dyDescent="0.2">
      <c r="N1470" s="29"/>
      <c r="O1470" s="29"/>
      <c r="AF1470" s="24"/>
      <c r="AG1470" s="24"/>
      <c r="AH1470" s="24"/>
      <c r="AI1470" s="24"/>
      <c r="AJ1470" s="24"/>
    </row>
    <row r="1471" spans="14:36" x14ac:dyDescent="0.2">
      <c r="N1471" s="29"/>
      <c r="O1471" s="29"/>
      <c r="AF1471" s="24"/>
      <c r="AG1471" s="24"/>
      <c r="AH1471" s="24"/>
      <c r="AI1471" s="24"/>
      <c r="AJ1471" s="24"/>
    </row>
    <row r="1472" spans="14:36" x14ac:dyDescent="0.2">
      <c r="N1472" s="29"/>
      <c r="O1472" s="29"/>
      <c r="AF1472" s="24"/>
      <c r="AG1472" s="24"/>
      <c r="AH1472" s="24"/>
      <c r="AI1472" s="24"/>
      <c r="AJ1472" s="24"/>
    </row>
    <row r="1473" spans="14:36" x14ac:dyDescent="0.2">
      <c r="N1473" s="29"/>
      <c r="O1473" s="29"/>
      <c r="AF1473" s="24"/>
      <c r="AG1473" s="24"/>
      <c r="AH1473" s="24"/>
      <c r="AI1473" s="24"/>
      <c r="AJ1473" s="24"/>
    </row>
    <row r="1474" spans="14:36" x14ac:dyDescent="0.2">
      <c r="N1474" s="29"/>
      <c r="O1474" s="29"/>
      <c r="AF1474" s="24"/>
      <c r="AG1474" s="24"/>
      <c r="AH1474" s="24"/>
      <c r="AI1474" s="24"/>
      <c r="AJ1474" s="24"/>
    </row>
    <row r="1475" spans="14:36" x14ac:dyDescent="0.2">
      <c r="N1475" s="29"/>
      <c r="O1475" s="29"/>
      <c r="AF1475" s="24"/>
      <c r="AG1475" s="24"/>
      <c r="AH1475" s="24"/>
      <c r="AI1475" s="24"/>
      <c r="AJ1475" s="24"/>
    </row>
    <row r="1476" spans="14:36" x14ac:dyDescent="0.2">
      <c r="N1476" s="29"/>
      <c r="O1476" s="29"/>
      <c r="AF1476" s="24"/>
      <c r="AG1476" s="24"/>
      <c r="AH1476" s="24"/>
      <c r="AI1476" s="24"/>
      <c r="AJ1476" s="24"/>
    </row>
    <row r="1477" spans="14:36" x14ac:dyDescent="0.2">
      <c r="N1477" s="29"/>
      <c r="O1477" s="29"/>
      <c r="AF1477" s="24"/>
      <c r="AG1477" s="24"/>
      <c r="AH1477" s="24"/>
      <c r="AI1477" s="24"/>
      <c r="AJ1477" s="24"/>
    </row>
    <row r="1478" spans="14:36" x14ac:dyDescent="0.2">
      <c r="N1478" s="29"/>
      <c r="O1478" s="29"/>
      <c r="AF1478" s="24"/>
      <c r="AG1478" s="24"/>
      <c r="AH1478" s="24"/>
      <c r="AI1478" s="24"/>
      <c r="AJ1478" s="24"/>
    </row>
    <row r="1479" spans="14:36" x14ac:dyDescent="0.2">
      <c r="N1479" s="29"/>
      <c r="O1479" s="29"/>
      <c r="AF1479" s="24"/>
      <c r="AG1479" s="24"/>
      <c r="AH1479" s="24"/>
      <c r="AI1479" s="24"/>
      <c r="AJ1479" s="24"/>
    </row>
    <row r="1480" spans="14:36" x14ac:dyDescent="0.2">
      <c r="N1480" s="29"/>
      <c r="O1480" s="29"/>
      <c r="AF1480" s="24"/>
      <c r="AG1480" s="24"/>
      <c r="AH1480" s="24"/>
      <c r="AI1480" s="24"/>
      <c r="AJ1480" s="24"/>
    </row>
    <row r="1481" spans="14:36" x14ac:dyDescent="0.2">
      <c r="N1481" s="29"/>
      <c r="O1481" s="29"/>
      <c r="AF1481" s="24"/>
      <c r="AG1481" s="24"/>
      <c r="AH1481" s="24"/>
      <c r="AI1481" s="24"/>
      <c r="AJ1481" s="24"/>
    </row>
    <row r="1482" spans="14:36" x14ac:dyDescent="0.2">
      <c r="N1482" s="29"/>
      <c r="O1482" s="29"/>
      <c r="AF1482" s="24"/>
      <c r="AG1482" s="24"/>
      <c r="AH1482" s="24"/>
      <c r="AI1482" s="24"/>
      <c r="AJ1482" s="24"/>
    </row>
    <row r="1483" spans="14:36" x14ac:dyDescent="0.2">
      <c r="N1483" s="29"/>
      <c r="O1483" s="29"/>
      <c r="AF1483" s="24"/>
      <c r="AG1483" s="24"/>
      <c r="AH1483" s="24"/>
      <c r="AI1483" s="24"/>
      <c r="AJ1483" s="24"/>
    </row>
    <row r="1484" spans="14:36" x14ac:dyDescent="0.2">
      <c r="N1484" s="29"/>
      <c r="O1484" s="29"/>
      <c r="AF1484" s="24"/>
      <c r="AG1484" s="24"/>
      <c r="AH1484" s="24"/>
      <c r="AI1484" s="24"/>
      <c r="AJ1484" s="24"/>
    </row>
    <row r="1485" spans="14:36" x14ac:dyDescent="0.2">
      <c r="N1485" s="29"/>
      <c r="O1485" s="29"/>
      <c r="AF1485" s="24"/>
      <c r="AG1485" s="24"/>
      <c r="AH1485" s="24"/>
      <c r="AI1485" s="24"/>
      <c r="AJ1485" s="24"/>
    </row>
    <row r="1486" spans="14:36" x14ac:dyDescent="0.2">
      <c r="N1486" s="29"/>
      <c r="O1486" s="29"/>
      <c r="AF1486" s="24"/>
      <c r="AG1486" s="24"/>
      <c r="AH1486" s="24"/>
      <c r="AI1486" s="24"/>
      <c r="AJ1486" s="24"/>
    </row>
    <row r="1487" spans="14:36" x14ac:dyDescent="0.2">
      <c r="N1487" s="29"/>
      <c r="O1487" s="29"/>
      <c r="AF1487" s="24"/>
      <c r="AG1487" s="24"/>
      <c r="AH1487" s="24"/>
      <c r="AI1487" s="24"/>
      <c r="AJ1487" s="24"/>
    </row>
    <row r="1488" spans="14:36" x14ac:dyDescent="0.2">
      <c r="N1488" s="29"/>
      <c r="O1488" s="29"/>
      <c r="AF1488" s="24"/>
      <c r="AG1488" s="24"/>
      <c r="AH1488" s="24"/>
      <c r="AI1488" s="24"/>
      <c r="AJ1488" s="24"/>
    </row>
    <row r="1489" spans="14:36" x14ac:dyDescent="0.2">
      <c r="N1489" s="29"/>
      <c r="O1489" s="29"/>
      <c r="AF1489" s="24"/>
      <c r="AG1489" s="24"/>
      <c r="AH1489" s="24"/>
      <c r="AI1489" s="24"/>
      <c r="AJ1489" s="24"/>
    </row>
    <row r="1490" spans="14:36" x14ac:dyDescent="0.2">
      <c r="N1490" s="29"/>
      <c r="O1490" s="29"/>
      <c r="AF1490" s="24"/>
      <c r="AG1490" s="24"/>
      <c r="AH1490" s="24"/>
      <c r="AI1490" s="24"/>
      <c r="AJ1490" s="24"/>
    </row>
    <row r="1491" spans="14:36" x14ac:dyDescent="0.2">
      <c r="N1491" s="29"/>
      <c r="O1491" s="29"/>
      <c r="AF1491" s="24"/>
      <c r="AG1491" s="24"/>
      <c r="AH1491" s="24"/>
      <c r="AI1491" s="24"/>
      <c r="AJ1491" s="24"/>
    </row>
    <row r="1492" spans="14:36" x14ac:dyDescent="0.2">
      <c r="N1492" s="29"/>
      <c r="O1492" s="29"/>
      <c r="AF1492" s="24"/>
      <c r="AG1492" s="24"/>
      <c r="AH1492" s="24"/>
      <c r="AI1492" s="24"/>
      <c r="AJ1492" s="24"/>
    </row>
    <row r="1493" spans="14:36" x14ac:dyDescent="0.2">
      <c r="N1493" s="29"/>
      <c r="O1493" s="29"/>
      <c r="AF1493" s="24"/>
      <c r="AG1493" s="24"/>
      <c r="AH1493" s="24"/>
      <c r="AI1493" s="24"/>
      <c r="AJ1493" s="24"/>
    </row>
    <row r="1494" spans="14:36" x14ac:dyDescent="0.2">
      <c r="N1494" s="29"/>
      <c r="O1494" s="29"/>
      <c r="AF1494" s="24"/>
      <c r="AG1494" s="24"/>
      <c r="AH1494" s="24"/>
      <c r="AI1494" s="24"/>
      <c r="AJ1494" s="24"/>
    </row>
    <row r="1495" spans="14:36" x14ac:dyDescent="0.2">
      <c r="N1495" s="29"/>
      <c r="O1495" s="29"/>
      <c r="AF1495" s="24"/>
      <c r="AG1495" s="24"/>
      <c r="AH1495" s="24"/>
      <c r="AI1495" s="24"/>
      <c r="AJ1495" s="24"/>
    </row>
    <row r="1496" spans="14:36" x14ac:dyDescent="0.2">
      <c r="N1496" s="29"/>
      <c r="O1496" s="29"/>
      <c r="AF1496" s="24"/>
      <c r="AG1496" s="24"/>
      <c r="AH1496" s="24"/>
      <c r="AI1496" s="24"/>
      <c r="AJ1496" s="24"/>
    </row>
    <row r="1497" spans="14:36" x14ac:dyDescent="0.2">
      <c r="N1497" s="29"/>
      <c r="O1497" s="29"/>
      <c r="AF1497" s="24"/>
      <c r="AG1497" s="24"/>
      <c r="AH1497" s="24"/>
      <c r="AI1497" s="24"/>
      <c r="AJ1497" s="24"/>
    </row>
    <row r="1498" spans="14:36" x14ac:dyDescent="0.2">
      <c r="N1498" s="29"/>
      <c r="O1498" s="29"/>
      <c r="AF1498" s="24"/>
      <c r="AG1498" s="24"/>
      <c r="AH1498" s="24"/>
      <c r="AI1498" s="24"/>
      <c r="AJ1498" s="24"/>
    </row>
    <row r="1499" spans="14:36" x14ac:dyDescent="0.2">
      <c r="N1499" s="29"/>
      <c r="O1499" s="29"/>
      <c r="AF1499" s="24"/>
      <c r="AG1499" s="24"/>
      <c r="AH1499" s="24"/>
      <c r="AI1499" s="24"/>
      <c r="AJ1499" s="24"/>
    </row>
    <row r="1500" spans="14:36" x14ac:dyDescent="0.2">
      <c r="N1500" s="29"/>
      <c r="O1500" s="29"/>
      <c r="AF1500" s="24"/>
      <c r="AG1500" s="24"/>
      <c r="AH1500" s="24"/>
      <c r="AI1500" s="24"/>
      <c r="AJ1500" s="24"/>
    </row>
    <row r="1501" spans="14:36" x14ac:dyDescent="0.2">
      <c r="N1501" s="29"/>
      <c r="O1501" s="29"/>
      <c r="AF1501" s="24"/>
      <c r="AG1501" s="24"/>
      <c r="AH1501" s="24"/>
      <c r="AI1501" s="24"/>
      <c r="AJ1501" s="24"/>
    </row>
    <row r="1502" spans="14:36" x14ac:dyDescent="0.2">
      <c r="N1502" s="29"/>
      <c r="O1502" s="29"/>
      <c r="AF1502" s="24"/>
      <c r="AG1502" s="24"/>
      <c r="AH1502" s="24"/>
      <c r="AI1502" s="24"/>
      <c r="AJ1502" s="24"/>
    </row>
    <row r="1503" spans="14:36" x14ac:dyDescent="0.2">
      <c r="N1503" s="29"/>
      <c r="O1503" s="29"/>
      <c r="AF1503" s="24"/>
      <c r="AG1503" s="24"/>
      <c r="AH1503" s="24"/>
      <c r="AI1503" s="24"/>
      <c r="AJ1503" s="24"/>
    </row>
    <row r="1504" spans="14:36" x14ac:dyDescent="0.2">
      <c r="N1504" s="29"/>
      <c r="O1504" s="29"/>
      <c r="AF1504" s="24"/>
      <c r="AG1504" s="24"/>
      <c r="AH1504" s="24"/>
      <c r="AI1504" s="24"/>
      <c r="AJ1504" s="24"/>
    </row>
    <row r="1505" spans="14:36" x14ac:dyDescent="0.2">
      <c r="N1505" s="29"/>
      <c r="O1505" s="29"/>
      <c r="AF1505" s="24"/>
      <c r="AG1505" s="24"/>
      <c r="AH1505" s="24"/>
      <c r="AI1505" s="24"/>
      <c r="AJ1505" s="24"/>
    </row>
    <row r="1506" spans="14:36" x14ac:dyDescent="0.2">
      <c r="N1506" s="29"/>
      <c r="O1506" s="29"/>
      <c r="AF1506" s="24"/>
      <c r="AG1506" s="24"/>
      <c r="AH1506" s="24"/>
      <c r="AI1506" s="24"/>
      <c r="AJ1506" s="24"/>
    </row>
    <row r="1507" spans="14:36" x14ac:dyDescent="0.2">
      <c r="N1507" s="29"/>
      <c r="O1507" s="29"/>
      <c r="AF1507" s="24"/>
      <c r="AG1507" s="24"/>
      <c r="AH1507" s="24"/>
      <c r="AI1507" s="24"/>
      <c r="AJ1507" s="24"/>
    </row>
    <row r="1508" spans="14:36" x14ac:dyDescent="0.2">
      <c r="N1508" s="29"/>
      <c r="O1508" s="29"/>
      <c r="AF1508" s="24"/>
      <c r="AG1508" s="24"/>
      <c r="AH1508" s="24"/>
      <c r="AI1508" s="24"/>
      <c r="AJ1508" s="24"/>
    </row>
    <row r="1509" spans="14:36" x14ac:dyDescent="0.2">
      <c r="N1509" s="29"/>
      <c r="O1509" s="29"/>
      <c r="AF1509" s="24"/>
      <c r="AG1509" s="24"/>
      <c r="AH1509" s="24"/>
      <c r="AI1509" s="24"/>
      <c r="AJ1509" s="24"/>
    </row>
    <row r="1510" spans="14:36" x14ac:dyDescent="0.2">
      <c r="N1510" s="29"/>
      <c r="O1510" s="29"/>
      <c r="AF1510" s="24"/>
      <c r="AG1510" s="24"/>
      <c r="AH1510" s="24"/>
      <c r="AI1510" s="24"/>
      <c r="AJ1510" s="24"/>
    </row>
    <row r="1511" spans="14:36" x14ac:dyDescent="0.2">
      <c r="N1511" s="29"/>
      <c r="O1511" s="29"/>
      <c r="AF1511" s="24"/>
      <c r="AG1511" s="24"/>
      <c r="AH1511" s="24"/>
      <c r="AI1511" s="24"/>
      <c r="AJ1511" s="24"/>
    </row>
    <row r="1512" spans="14:36" x14ac:dyDescent="0.2">
      <c r="N1512" s="29"/>
      <c r="O1512" s="29"/>
      <c r="AF1512" s="24"/>
      <c r="AG1512" s="24"/>
      <c r="AH1512" s="24"/>
      <c r="AI1512" s="24"/>
      <c r="AJ1512" s="24"/>
    </row>
    <row r="1513" spans="14:36" x14ac:dyDescent="0.2">
      <c r="N1513" s="29"/>
      <c r="O1513" s="29"/>
      <c r="AF1513" s="24"/>
      <c r="AG1513" s="24"/>
      <c r="AH1513" s="24"/>
      <c r="AI1513" s="24"/>
      <c r="AJ1513" s="24"/>
    </row>
    <row r="1514" spans="14:36" x14ac:dyDescent="0.2">
      <c r="N1514" s="29"/>
      <c r="O1514" s="29"/>
      <c r="AF1514" s="24"/>
      <c r="AG1514" s="24"/>
      <c r="AH1514" s="24"/>
      <c r="AI1514" s="24"/>
      <c r="AJ1514" s="24"/>
    </row>
    <row r="1515" spans="14:36" x14ac:dyDescent="0.2">
      <c r="N1515" s="29"/>
      <c r="O1515" s="29"/>
      <c r="AF1515" s="24"/>
      <c r="AG1515" s="24"/>
      <c r="AH1515" s="24"/>
      <c r="AI1515" s="24"/>
      <c r="AJ1515" s="24"/>
    </row>
    <row r="1516" spans="14:36" x14ac:dyDescent="0.2">
      <c r="N1516" s="29"/>
      <c r="O1516" s="29"/>
      <c r="AF1516" s="24"/>
      <c r="AG1516" s="24"/>
      <c r="AH1516" s="24"/>
      <c r="AI1516" s="24"/>
      <c r="AJ1516" s="24"/>
    </row>
    <row r="1517" spans="14:36" x14ac:dyDescent="0.2">
      <c r="N1517" s="29"/>
      <c r="O1517" s="29"/>
      <c r="AF1517" s="24"/>
      <c r="AG1517" s="24"/>
      <c r="AH1517" s="24"/>
      <c r="AI1517" s="24"/>
      <c r="AJ1517" s="24"/>
    </row>
    <row r="1518" spans="14:36" x14ac:dyDescent="0.2">
      <c r="N1518" s="29"/>
      <c r="O1518" s="29"/>
      <c r="AF1518" s="24"/>
      <c r="AG1518" s="24"/>
      <c r="AH1518" s="24"/>
      <c r="AI1518" s="24"/>
      <c r="AJ1518" s="24"/>
    </row>
    <row r="1519" spans="14:36" x14ac:dyDescent="0.2">
      <c r="N1519" s="29"/>
      <c r="O1519" s="29"/>
      <c r="AF1519" s="24"/>
      <c r="AG1519" s="24"/>
      <c r="AH1519" s="24"/>
      <c r="AI1519" s="24"/>
      <c r="AJ1519" s="24"/>
    </row>
    <row r="1520" spans="14:36" x14ac:dyDescent="0.2">
      <c r="N1520" s="29"/>
      <c r="O1520" s="29"/>
      <c r="AF1520" s="24"/>
      <c r="AG1520" s="24"/>
      <c r="AH1520" s="24"/>
      <c r="AI1520" s="24"/>
      <c r="AJ1520" s="24"/>
    </row>
    <row r="1521" spans="14:36" x14ac:dyDescent="0.2">
      <c r="N1521" s="29"/>
      <c r="O1521" s="29"/>
      <c r="AF1521" s="24"/>
      <c r="AG1521" s="24"/>
      <c r="AH1521" s="24"/>
      <c r="AI1521" s="24"/>
      <c r="AJ1521" s="24"/>
    </row>
    <row r="1522" spans="14:36" x14ac:dyDescent="0.2">
      <c r="N1522" s="29"/>
      <c r="O1522" s="29"/>
      <c r="AF1522" s="24"/>
      <c r="AG1522" s="24"/>
      <c r="AH1522" s="24"/>
      <c r="AI1522" s="24"/>
      <c r="AJ1522" s="24"/>
    </row>
    <row r="1523" spans="14:36" x14ac:dyDescent="0.2">
      <c r="N1523" s="29"/>
      <c r="O1523" s="29"/>
      <c r="AF1523" s="24"/>
      <c r="AG1523" s="24"/>
      <c r="AH1523" s="24"/>
      <c r="AI1523" s="24"/>
      <c r="AJ1523" s="24"/>
    </row>
    <row r="1524" spans="14:36" x14ac:dyDescent="0.2">
      <c r="N1524" s="29"/>
      <c r="O1524" s="29"/>
      <c r="AF1524" s="24"/>
      <c r="AG1524" s="24"/>
      <c r="AH1524" s="24"/>
      <c r="AI1524" s="24"/>
      <c r="AJ1524" s="24"/>
    </row>
    <row r="1525" spans="14:36" x14ac:dyDescent="0.2">
      <c r="N1525" s="29"/>
      <c r="O1525" s="29"/>
      <c r="AF1525" s="24"/>
      <c r="AG1525" s="24"/>
      <c r="AH1525" s="24"/>
      <c r="AI1525" s="24"/>
      <c r="AJ1525" s="24"/>
    </row>
    <row r="1526" spans="14:36" x14ac:dyDescent="0.2">
      <c r="N1526" s="29"/>
      <c r="O1526" s="29"/>
      <c r="AF1526" s="24"/>
      <c r="AG1526" s="24"/>
      <c r="AH1526" s="24"/>
      <c r="AI1526" s="24"/>
      <c r="AJ1526" s="24"/>
    </row>
    <row r="1527" spans="14:36" x14ac:dyDescent="0.2">
      <c r="N1527" s="29"/>
      <c r="O1527" s="29"/>
      <c r="AF1527" s="24"/>
      <c r="AG1527" s="24"/>
      <c r="AH1527" s="24"/>
      <c r="AI1527" s="24"/>
      <c r="AJ1527" s="24"/>
    </row>
    <row r="1528" spans="14:36" x14ac:dyDescent="0.2">
      <c r="N1528" s="29"/>
      <c r="O1528" s="29"/>
      <c r="AF1528" s="24"/>
      <c r="AG1528" s="24"/>
      <c r="AH1528" s="24"/>
      <c r="AI1528" s="24"/>
      <c r="AJ1528" s="24"/>
    </row>
    <row r="1529" spans="14:36" x14ac:dyDescent="0.2">
      <c r="N1529" s="29"/>
      <c r="O1529" s="29"/>
      <c r="AF1529" s="24"/>
      <c r="AG1529" s="24"/>
      <c r="AH1529" s="24"/>
      <c r="AI1529" s="24"/>
      <c r="AJ1529" s="24"/>
    </row>
    <row r="1530" spans="14:36" x14ac:dyDescent="0.2">
      <c r="N1530" s="29"/>
      <c r="O1530" s="29"/>
      <c r="AF1530" s="24"/>
      <c r="AG1530" s="24"/>
      <c r="AH1530" s="24"/>
      <c r="AI1530" s="24"/>
      <c r="AJ1530" s="24"/>
    </row>
    <row r="1531" spans="14:36" x14ac:dyDescent="0.2">
      <c r="N1531" s="29"/>
      <c r="O1531" s="29"/>
      <c r="AF1531" s="24"/>
      <c r="AG1531" s="24"/>
      <c r="AH1531" s="24"/>
      <c r="AI1531" s="24"/>
      <c r="AJ1531" s="24"/>
    </row>
    <row r="1532" spans="14:36" x14ac:dyDescent="0.2">
      <c r="N1532" s="29"/>
      <c r="O1532" s="29"/>
      <c r="AF1532" s="24"/>
      <c r="AG1532" s="24"/>
      <c r="AH1532" s="24"/>
      <c r="AI1532" s="24"/>
      <c r="AJ1532" s="24"/>
    </row>
    <row r="1533" spans="14:36" x14ac:dyDescent="0.2">
      <c r="N1533" s="29"/>
      <c r="O1533" s="29"/>
      <c r="AF1533" s="24"/>
      <c r="AG1533" s="24"/>
      <c r="AH1533" s="24"/>
      <c r="AI1533" s="24"/>
      <c r="AJ1533" s="24"/>
    </row>
    <row r="1534" spans="14:36" x14ac:dyDescent="0.2">
      <c r="N1534" s="29"/>
      <c r="O1534" s="29"/>
      <c r="AF1534" s="24"/>
      <c r="AG1534" s="24"/>
      <c r="AH1534" s="24"/>
      <c r="AI1534" s="24"/>
      <c r="AJ1534" s="24"/>
    </row>
    <row r="1535" spans="14:36" x14ac:dyDescent="0.2">
      <c r="N1535" s="29"/>
      <c r="O1535" s="29"/>
      <c r="AF1535" s="24"/>
      <c r="AG1535" s="24"/>
      <c r="AH1535" s="24"/>
      <c r="AI1535" s="24"/>
      <c r="AJ1535" s="24"/>
    </row>
    <row r="1536" spans="14:36" x14ac:dyDescent="0.2">
      <c r="N1536" s="29"/>
      <c r="O1536" s="29"/>
      <c r="AF1536" s="24"/>
      <c r="AG1536" s="24"/>
      <c r="AH1536" s="24"/>
      <c r="AI1536" s="24"/>
      <c r="AJ1536" s="24"/>
    </row>
    <row r="1537" spans="14:36" x14ac:dyDescent="0.2">
      <c r="N1537" s="29"/>
      <c r="O1537" s="29"/>
      <c r="AF1537" s="24"/>
      <c r="AG1537" s="24"/>
      <c r="AH1537" s="24"/>
      <c r="AI1537" s="24"/>
      <c r="AJ1537" s="24"/>
    </row>
    <row r="1538" spans="14:36" x14ac:dyDescent="0.2">
      <c r="N1538" s="29"/>
      <c r="O1538" s="29"/>
      <c r="AF1538" s="24"/>
      <c r="AG1538" s="24"/>
      <c r="AH1538" s="24"/>
      <c r="AI1538" s="24"/>
      <c r="AJ1538" s="24"/>
    </row>
    <row r="1539" spans="14:36" x14ac:dyDescent="0.2">
      <c r="N1539" s="29"/>
      <c r="O1539" s="29"/>
      <c r="AF1539" s="24"/>
      <c r="AG1539" s="24"/>
      <c r="AH1539" s="24"/>
      <c r="AI1539" s="24"/>
      <c r="AJ1539" s="24"/>
    </row>
    <row r="1540" spans="14:36" x14ac:dyDescent="0.2">
      <c r="N1540" s="29"/>
      <c r="O1540" s="29"/>
      <c r="AF1540" s="24"/>
      <c r="AG1540" s="24"/>
      <c r="AH1540" s="24"/>
      <c r="AI1540" s="24"/>
      <c r="AJ1540" s="24"/>
    </row>
    <row r="1541" spans="14:36" x14ac:dyDescent="0.2">
      <c r="N1541" s="29"/>
      <c r="O1541" s="29"/>
      <c r="AF1541" s="24"/>
      <c r="AG1541" s="24"/>
      <c r="AH1541" s="24"/>
      <c r="AI1541" s="24"/>
      <c r="AJ1541" s="24"/>
    </row>
    <row r="1542" spans="14:36" x14ac:dyDescent="0.2">
      <c r="N1542" s="29"/>
      <c r="O1542" s="29"/>
      <c r="AF1542" s="24"/>
      <c r="AG1542" s="24"/>
      <c r="AH1542" s="24"/>
      <c r="AI1542" s="24"/>
      <c r="AJ1542" s="24"/>
    </row>
    <row r="1543" spans="14:36" x14ac:dyDescent="0.2">
      <c r="N1543" s="29"/>
      <c r="O1543" s="29"/>
      <c r="AF1543" s="24"/>
      <c r="AG1543" s="24"/>
      <c r="AH1543" s="24"/>
      <c r="AI1543" s="24"/>
      <c r="AJ1543" s="24"/>
    </row>
    <row r="1544" spans="14:36" x14ac:dyDescent="0.2">
      <c r="N1544" s="29"/>
      <c r="O1544" s="29"/>
      <c r="AF1544" s="24"/>
      <c r="AG1544" s="24"/>
      <c r="AH1544" s="24"/>
      <c r="AI1544" s="24"/>
      <c r="AJ1544" s="24"/>
    </row>
    <row r="1545" spans="14:36" x14ac:dyDescent="0.2">
      <c r="N1545" s="29"/>
      <c r="O1545" s="29"/>
      <c r="AF1545" s="24"/>
      <c r="AG1545" s="24"/>
      <c r="AH1545" s="24"/>
      <c r="AI1545" s="24"/>
      <c r="AJ1545" s="24"/>
    </row>
    <row r="1546" spans="14:36" x14ac:dyDescent="0.2">
      <c r="N1546" s="29"/>
      <c r="O1546" s="29"/>
      <c r="AF1546" s="24"/>
      <c r="AG1546" s="24"/>
      <c r="AH1546" s="24"/>
      <c r="AI1546" s="24"/>
      <c r="AJ1546" s="24"/>
    </row>
    <row r="1547" spans="14:36" x14ac:dyDescent="0.2">
      <c r="N1547" s="29"/>
      <c r="O1547" s="29"/>
      <c r="AF1547" s="24"/>
      <c r="AG1547" s="24"/>
      <c r="AH1547" s="24"/>
      <c r="AI1547" s="24"/>
      <c r="AJ1547" s="24"/>
    </row>
    <row r="1548" spans="14:36" x14ac:dyDescent="0.2">
      <c r="N1548" s="29"/>
      <c r="O1548" s="29"/>
      <c r="AF1548" s="24"/>
      <c r="AG1548" s="24"/>
      <c r="AH1548" s="24"/>
      <c r="AI1548" s="24"/>
      <c r="AJ1548" s="24"/>
    </row>
    <row r="1549" spans="14:36" x14ac:dyDescent="0.2">
      <c r="N1549" s="29"/>
      <c r="O1549" s="29"/>
      <c r="AF1549" s="24"/>
      <c r="AG1549" s="24"/>
      <c r="AH1549" s="24"/>
      <c r="AI1549" s="24"/>
      <c r="AJ1549" s="24"/>
    </row>
    <row r="1550" spans="14:36" x14ac:dyDescent="0.2">
      <c r="N1550" s="29"/>
      <c r="O1550" s="29"/>
      <c r="AF1550" s="24"/>
      <c r="AG1550" s="24"/>
      <c r="AH1550" s="24"/>
      <c r="AI1550" s="24"/>
      <c r="AJ1550" s="24"/>
    </row>
    <row r="1551" spans="14:36" x14ac:dyDescent="0.2">
      <c r="N1551" s="29"/>
      <c r="O1551" s="29"/>
      <c r="AF1551" s="24"/>
      <c r="AG1551" s="24"/>
      <c r="AH1551" s="24"/>
      <c r="AI1551" s="24"/>
      <c r="AJ1551" s="24"/>
    </row>
    <row r="1552" spans="14:36" x14ac:dyDescent="0.2">
      <c r="N1552" s="29"/>
      <c r="O1552" s="29"/>
      <c r="AF1552" s="24"/>
      <c r="AG1552" s="24"/>
      <c r="AH1552" s="24"/>
      <c r="AI1552" s="24"/>
      <c r="AJ1552" s="24"/>
    </row>
    <row r="1553" spans="14:36" x14ac:dyDescent="0.2">
      <c r="N1553" s="29"/>
      <c r="O1553" s="29"/>
      <c r="AF1553" s="24"/>
      <c r="AG1553" s="24"/>
      <c r="AH1553" s="24"/>
      <c r="AI1553" s="24"/>
      <c r="AJ1553" s="24"/>
    </row>
    <row r="1554" spans="14:36" x14ac:dyDescent="0.2">
      <c r="N1554" s="29"/>
      <c r="O1554" s="29"/>
      <c r="AF1554" s="24"/>
      <c r="AG1554" s="24"/>
      <c r="AH1554" s="24"/>
      <c r="AI1554" s="24"/>
      <c r="AJ1554" s="24"/>
    </row>
    <row r="1555" spans="14:36" x14ac:dyDescent="0.2">
      <c r="N1555" s="29"/>
      <c r="O1555" s="29"/>
      <c r="AF1555" s="24"/>
      <c r="AG1555" s="24"/>
      <c r="AH1555" s="24"/>
      <c r="AI1555" s="24"/>
      <c r="AJ1555" s="24"/>
    </row>
    <row r="1556" spans="14:36" x14ac:dyDescent="0.2">
      <c r="N1556" s="29"/>
      <c r="O1556" s="29"/>
      <c r="AF1556" s="24"/>
      <c r="AG1556" s="24"/>
      <c r="AH1556" s="24"/>
      <c r="AI1556" s="24"/>
      <c r="AJ1556" s="24"/>
    </row>
    <row r="1557" spans="14:36" x14ac:dyDescent="0.2">
      <c r="N1557" s="29"/>
      <c r="O1557" s="29"/>
      <c r="AF1557" s="24"/>
      <c r="AG1557" s="24"/>
      <c r="AH1557" s="24"/>
      <c r="AI1557" s="24"/>
      <c r="AJ1557" s="24"/>
    </row>
    <row r="1558" spans="14:36" x14ac:dyDescent="0.2">
      <c r="N1558" s="29"/>
      <c r="O1558" s="29"/>
      <c r="AF1558" s="24"/>
      <c r="AG1558" s="24"/>
      <c r="AH1558" s="24"/>
      <c r="AI1558" s="24"/>
      <c r="AJ1558" s="24"/>
    </row>
    <row r="1559" spans="14:36" x14ac:dyDescent="0.2">
      <c r="N1559" s="29"/>
      <c r="O1559" s="29"/>
      <c r="AF1559" s="24"/>
      <c r="AG1559" s="24"/>
      <c r="AH1559" s="24"/>
      <c r="AI1559" s="24"/>
      <c r="AJ1559" s="24"/>
    </row>
    <row r="1560" spans="14:36" x14ac:dyDescent="0.2">
      <c r="N1560" s="29"/>
      <c r="O1560" s="29"/>
      <c r="AF1560" s="24"/>
      <c r="AG1560" s="24"/>
      <c r="AH1560" s="24"/>
      <c r="AI1560" s="24"/>
      <c r="AJ1560" s="24"/>
    </row>
    <row r="1561" spans="14:36" x14ac:dyDescent="0.2">
      <c r="N1561" s="29"/>
      <c r="O1561" s="29"/>
      <c r="AF1561" s="24"/>
      <c r="AG1561" s="24"/>
      <c r="AH1561" s="24"/>
      <c r="AI1561" s="24"/>
      <c r="AJ1561" s="24"/>
    </row>
    <row r="1562" spans="14:36" x14ac:dyDescent="0.2">
      <c r="N1562" s="29"/>
      <c r="O1562" s="29"/>
      <c r="AF1562" s="24"/>
      <c r="AG1562" s="24"/>
      <c r="AH1562" s="24"/>
      <c r="AI1562" s="24"/>
      <c r="AJ1562" s="24"/>
    </row>
    <row r="1563" spans="14:36" x14ac:dyDescent="0.2">
      <c r="N1563" s="29"/>
      <c r="O1563" s="29"/>
      <c r="AF1563" s="24"/>
      <c r="AG1563" s="24"/>
      <c r="AH1563" s="24"/>
      <c r="AI1563" s="24"/>
      <c r="AJ1563" s="24"/>
    </row>
    <row r="1564" spans="14:36" x14ac:dyDescent="0.2">
      <c r="N1564" s="29"/>
      <c r="O1564" s="29"/>
      <c r="AF1564" s="24"/>
      <c r="AG1564" s="24"/>
      <c r="AH1564" s="24"/>
      <c r="AI1564" s="24"/>
      <c r="AJ1564" s="24"/>
    </row>
    <row r="1565" spans="14:36" x14ac:dyDescent="0.2">
      <c r="N1565" s="29"/>
      <c r="O1565" s="29"/>
      <c r="AF1565" s="24"/>
      <c r="AG1565" s="24"/>
      <c r="AH1565" s="24"/>
      <c r="AI1565" s="24"/>
      <c r="AJ1565" s="24"/>
    </row>
    <row r="1566" spans="14:36" x14ac:dyDescent="0.2">
      <c r="N1566" s="29"/>
      <c r="O1566" s="29"/>
      <c r="AF1566" s="24"/>
      <c r="AG1566" s="24"/>
      <c r="AH1566" s="24"/>
      <c r="AI1566" s="24"/>
      <c r="AJ1566" s="24"/>
    </row>
    <row r="1567" spans="14:36" x14ac:dyDescent="0.2">
      <c r="N1567" s="29"/>
      <c r="O1567" s="29"/>
      <c r="AF1567" s="24"/>
      <c r="AG1567" s="24"/>
      <c r="AH1567" s="24"/>
      <c r="AI1567" s="24"/>
      <c r="AJ1567" s="24"/>
    </row>
    <row r="1568" spans="14:36" x14ac:dyDescent="0.2">
      <c r="N1568" s="29"/>
      <c r="O1568" s="29"/>
      <c r="AF1568" s="24"/>
      <c r="AG1568" s="24"/>
      <c r="AH1568" s="24"/>
      <c r="AI1568" s="24"/>
      <c r="AJ1568" s="24"/>
    </row>
    <row r="1569" spans="14:36" x14ac:dyDescent="0.2">
      <c r="N1569" s="29"/>
      <c r="O1569" s="29"/>
      <c r="AF1569" s="24"/>
      <c r="AG1569" s="24"/>
      <c r="AH1569" s="24"/>
      <c r="AI1569" s="24"/>
      <c r="AJ1569" s="24"/>
    </row>
    <row r="1570" spans="14:36" x14ac:dyDescent="0.2">
      <c r="N1570" s="29"/>
      <c r="O1570" s="29"/>
      <c r="AF1570" s="24"/>
      <c r="AG1570" s="24"/>
      <c r="AH1570" s="24"/>
      <c r="AI1570" s="24"/>
      <c r="AJ1570" s="24"/>
    </row>
    <row r="1571" spans="14:36" x14ac:dyDescent="0.2">
      <c r="N1571" s="29"/>
      <c r="O1571" s="29"/>
      <c r="AF1571" s="24"/>
      <c r="AG1571" s="24"/>
      <c r="AH1571" s="24"/>
      <c r="AI1571" s="24"/>
      <c r="AJ1571" s="24"/>
    </row>
    <row r="1572" spans="14:36" x14ac:dyDescent="0.2">
      <c r="N1572" s="29"/>
      <c r="O1572" s="29"/>
      <c r="AF1572" s="24"/>
      <c r="AG1572" s="24"/>
      <c r="AH1572" s="24"/>
      <c r="AI1572" s="24"/>
      <c r="AJ1572" s="24"/>
    </row>
    <row r="1573" spans="14:36" x14ac:dyDescent="0.2">
      <c r="N1573" s="29"/>
      <c r="O1573" s="29"/>
      <c r="AF1573" s="24"/>
      <c r="AG1573" s="24"/>
      <c r="AH1573" s="24"/>
      <c r="AI1573" s="24"/>
      <c r="AJ1573" s="24"/>
    </row>
    <row r="1574" spans="14:36" x14ac:dyDescent="0.2">
      <c r="N1574" s="29"/>
      <c r="O1574" s="29"/>
      <c r="AF1574" s="24"/>
      <c r="AG1574" s="24"/>
      <c r="AH1574" s="24"/>
      <c r="AI1574" s="24"/>
      <c r="AJ1574" s="24"/>
    </row>
    <row r="1575" spans="14:36" x14ac:dyDescent="0.2">
      <c r="N1575" s="29"/>
      <c r="O1575" s="29"/>
      <c r="AF1575" s="24"/>
      <c r="AG1575" s="24"/>
      <c r="AH1575" s="24"/>
      <c r="AI1575" s="24"/>
      <c r="AJ1575" s="24"/>
    </row>
    <row r="1576" spans="14:36" x14ac:dyDescent="0.2">
      <c r="N1576" s="29"/>
      <c r="O1576" s="29"/>
      <c r="AF1576" s="24"/>
      <c r="AG1576" s="24"/>
      <c r="AH1576" s="24"/>
      <c r="AI1576" s="24"/>
      <c r="AJ1576" s="24"/>
    </row>
    <row r="1577" spans="14:36" x14ac:dyDescent="0.2">
      <c r="N1577" s="29"/>
      <c r="O1577" s="29"/>
      <c r="AF1577" s="24"/>
      <c r="AG1577" s="24"/>
      <c r="AH1577" s="24"/>
      <c r="AI1577" s="24"/>
      <c r="AJ1577" s="24"/>
    </row>
    <row r="1578" spans="14:36" x14ac:dyDescent="0.2">
      <c r="N1578" s="29"/>
      <c r="O1578" s="29"/>
      <c r="AF1578" s="24"/>
      <c r="AG1578" s="24"/>
      <c r="AH1578" s="24"/>
      <c r="AI1578" s="24"/>
      <c r="AJ1578" s="24"/>
    </row>
    <row r="1579" spans="14:36" x14ac:dyDescent="0.2">
      <c r="N1579" s="29"/>
      <c r="O1579" s="29"/>
      <c r="AF1579" s="24"/>
      <c r="AG1579" s="24"/>
      <c r="AH1579" s="24"/>
      <c r="AI1579" s="24"/>
      <c r="AJ1579" s="24"/>
    </row>
    <row r="1580" spans="14:36" x14ac:dyDescent="0.2">
      <c r="N1580" s="29"/>
      <c r="O1580" s="29"/>
      <c r="AF1580" s="24"/>
      <c r="AG1580" s="24"/>
      <c r="AH1580" s="24"/>
      <c r="AI1580" s="24"/>
      <c r="AJ1580" s="24"/>
    </row>
    <row r="1581" spans="14:36" x14ac:dyDescent="0.2">
      <c r="N1581" s="29"/>
      <c r="O1581" s="29"/>
      <c r="AF1581" s="24"/>
      <c r="AG1581" s="24"/>
      <c r="AH1581" s="24"/>
      <c r="AI1581" s="24"/>
      <c r="AJ1581" s="24"/>
    </row>
    <row r="1582" spans="14:36" x14ac:dyDescent="0.2">
      <c r="N1582" s="29"/>
      <c r="O1582" s="29"/>
      <c r="AF1582" s="24"/>
      <c r="AG1582" s="24"/>
      <c r="AH1582" s="24"/>
      <c r="AI1582" s="24"/>
      <c r="AJ1582" s="24"/>
    </row>
    <row r="1583" spans="14:36" x14ac:dyDescent="0.2">
      <c r="N1583" s="29"/>
      <c r="O1583" s="29"/>
      <c r="AF1583" s="24"/>
      <c r="AG1583" s="24"/>
      <c r="AH1583" s="24"/>
      <c r="AI1583" s="24"/>
      <c r="AJ1583" s="24"/>
    </row>
    <row r="1584" spans="14:36" x14ac:dyDescent="0.2">
      <c r="N1584" s="29"/>
      <c r="O1584" s="29"/>
      <c r="AF1584" s="24"/>
      <c r="AG1584" s="24"/>
      <c r="AH1584" s="24"/>
      <c r="AI1584" s="24"/>
      <c r="AJ1584" s="24"/>
    </row>
    <row r="1585" spans="14:36" x14ac:dyDescent="0.2">
      <c r="N1585" s="29"/>
      <c r="O1585" s="29"/>
      <c r="AF1585" s="24"/>
      <c r="AG1585" s="24"/>
      <c r="AH1585" s="24"/>
      <c r="AI1585" s="24"/>
      <c r="AJ1585" s="24"/>
    </row>
    <row r="1586" spans="14:36" x14ac:dyDescent="0.2">
      <c r="N1586" s="29"/>
      <c r="O1586" s="29"/>
      <c r="AF1586" s="24"/>
      <c r="AG1586" s="24"/>
      <c r="AH1586" s="24"/>
      <c r="AI1586" s="24"/>
      <c r="AJ1586" s="24"/>
    </row>
    <row r="1587" spans="14:36" x14ac:dyDescent="0.2">
      <c r="N1587" s="29"/>
      <c r="O1587" s="29"/>
      <c r="AF1587" s="24"/>
      <c r="AG1587" s="24"/>
      <c r="AH1587" s="24"/>
      <c r="AI1587" s="24"/>
      <c r="AJ1587" s="24"/>
    </row>
    <row r="1588" spans="14:36" x14ac:dyDescent="0.2">
      <c r="N1588" s="29"/>
      <c r="O1588" s="29"/>
      <c r="AF1588" s="24"/>
      <c r="AG1588" s="24"/>
      <c r="AH1588" s="24"/>
      <c r="AI1588" s="24"/>
      <c r="AJ1588" s="24"/>
    </row>
    <row r="1589" spans="14:36" x14ac:dyDescent="0.2">
      <c r="N1589" s="29"/>
      <c r="O1589" s="29"/>
      <c r="AF1589" s="24"/>
      <c r="AG1589" s="24"/>
      <c r="AH1589" s="24"/>
      <c r="AI1589" s="24"/>
      <c r="AJ1589" s="24"/>
    </row>
    <row r="1590" spans="14:36" x14ac:dyDescent="0.2">
      <c r="N1590" s="29"/>
      <c r="O1590" s="29"/>
      <c r="AF1590" s="24"/>
      <c r="AG1590" s="24"/>
      <c r="AH1590" s="24"/>
      <c r="AI1590" s="24"/>
      <c r="AJ1590" s="24"/>
    </row>
    <row r="1591" spans="14:36" x14ac:dyDescent="0.2">
      <c r="N1591" s="29"/>
      <c r="O1591" s="29"/>
      <c r="AF1591" s="24"/>
      <c r="AG1591" s="24"/>
      <c r="AH1591" s="24"/>
      <c r="AI1591" s="24"/>
      <c r="AJ1591" s="24"/>
    </row>
    <row r="1592" spans="14:36" x14ac:dyDescent="0.2">
      <c r="N1592" s="29"/>
      <c r="O1592" s="29"/>
      <c r="AF1592" s="24"/>
      <c r="AG1592" s="24"/>
      <c r="AH1592" s="24"/>
      <c r="AI1592" s="24"/>
      <c r="AJ1592" s="24"/>
    </row>
    <row r="1593" spans="14:36" x14ac:dyDescent="0.2">
      <c r="N1593" s="29"/>
      <c r="O1593" s="29"/>
      <c r="AF1593" s="24"/>
      <c r="AG1593" s="24"/>
      <c r="AH1593" s="24"/>
      <c r="AI1593" s="24"/>
      <c r="AJ1593" s="24"/>
    </row>
    <row r="1594" spans="14:36" x14ac:dyDescent="0.2">
      <c r="N1594" s="29"/>
      <c r="O1594" s="29"/>
      <c r="AF1594" s="24"/>
      <c r="AG1594" s="24"/>
      <c r="AH1594" s="24"/>
      <c r="AI1594" s="24"/>
      <c r="AJ1594" s="24"/>
    </row>
    <row r="1595" spans="14:36" x14ac:dyDescent="0.2">
      <c r="N1595" s="29"/>
      <c r="O1595" s="29"/>
      <c r="AF1595" s="24"/>
      <c r="AG1595" s="24"/>
      <c r="AH1595" s="24"/>
      <c r="AI1595" s="24"/>
      <c r="AJ1595" s="24"/>
    </row>
    <row r="1596" spans="14:36" x14ac:dyDescent="0.2">
      <c r="N1596" s="29"/>
      <c r="O1596" s="29"/>
      <c r="AF1596" s="24"/>
      <c r="AG1596" s="24"/>
      <c r="AH1596" s="24"/>
      <c r="AI1596" s="24"/>
      <c r="AJ1596" s="24"/>
    </row>
    <row r="1597" spans="14:36" x14ac:dyDescent="0.2">
      <c r="N1597" s="29"/>
      <c r="O1597" s="29"/>
      <c r="AF1597" s="24"/>
      <c r="AG1597" s="24"/>
      <c r="AH1597" s="24"/>
      <c r="AI1597" s="24"/>
      <c r="AJ1597" s="24"/>
    </row>
    <row r="1598" spans="14:36" x14ac:dyDescent="0.2">
      <c r="N1598" s="29"/>
      <c r="O1598" s="29"/>
      <c r="AF1598" s="24"/>
      <c r="AG1598" s="24"/>
      <c r="AH1598" s="24"/>
      <c r="AI1598" s="24"/>
      <c r="AJ1598" s="24"/>
    </row>
    <row r="1599" spans="14:36" x14ac:dyDescent="0.2">
      <c r="N1599" s="29"/>
      <c r="O1599" s="29"/>
      <c r="AF1599" s="24"/>
      <c r="AG1599" s="24"/>
      <c r="AH1599" s="24"/>
      <c r="AI1599" s="24"/>
      <c r="AJ1599" s="24"/>
    </row>
    <row r="1600" spans="14:36" x14ac:dyDescent="0.2">
      <c r="N1600" s="29"/>
      <c r="O1600" s="29"/>
      <c r="AF1600" s="24"/>
      <c r="AG1600" s="24"/>
      <c r="AH1600" s="24"/>
      <c r="AI1600" s="24"/>
      <c r="AJ1600" s="24"/>
    </row>
    <row r="1601" spans="14:36" x14ac:dyDescent="0.2">
      <c r="N1601" s="29"/>
      <c r="O1601" s="29"/>
      <c r="AF1601" s="24"/>
      <c r="AG1601" s="24"/>
      <c r="AH1601" s="24"/>
      <c r="AI1601" s="24"/>
      <c r="AJ1601" s="24"/>
    </row>
    <row r="1602" spans="14:36" x14ac:dyDescent="0.2">
      <c r="N1602" s="29"/>
      <c r="O1602" s="29"/>
      <c r="AF1602" s="24"/>
      <c r="AG1602" s="24"/>
      <c r="AH1602" s="24"/>
      <c r="AI1602" s="24"/>
      <c r="AJ1602" s="24"/>
    </row>
    <row r="1603" spans="14:36" x14ac:dyDescent="0.2">
      <c r="N1603" s="29"/>
      <c r="O1603" s="29"/>
      <c r="AF1603" s="24"/>
      <c r="AG1603" s="24"/>
      <c r="AH1603" s="24"/>
      <c r="AI1603" s="24"/>
      <c r="AJ1603" s="24"/>
    </row>
    <row r="1604" spans="14:36" x14ac:dyDescent="0.2">
      <c r="N1604" s="29"/>
      <c r="O1604" s="29"/>
      <c r="AF1604" s="24"/>
      <c r="AG1604" s="24"/>
      <c r="AH1604" s="24"/>
      <c r="AI1604" s="24"/>
      <c r="AJ1604" s="24"/>
    </row>
    <row r="1605" spans="14:36" x14ac:dyDescent="0.2">
      <c r="N1605" s="29"/>
      <c r="O1605" s="29"/>
      <c r="AF1605" s="24"/>
      <c r="AG1605" s="24"/>
      <c r="AH1605" s="24"/>
      <c r="AI1605" s="24"/>
      <c r="AJ1605" s="24"/>
    </row>
    <row r="1606" spans="14:36" x14ac:dyDescent="0.2">
      <c r="N1606" s="29"/>
      <c r="O1606" s="29"/>
      <c r="AF1606" s="24"/>
      <c r="AG1606" s="24"/>
      <c r="AH1606" s="24"/>
      <c r="AI1606" s="24"/>
      <c r="AJ1606" s="24"/>
    </row>
    <row r="1607" spans="14:36" x14ac:dyDescent="0.2">
      <c r="N1607" s="29"/>
      <c r="O1607" s="29"/>
      <c r="AF1607" s="24"/>
      <c r="AG1607" s="24"/>
      <c r="AH1607" s="24"/>
      <c r="AI1607" s="24"/>
      <c r="AJ1607" s="24"/>
    </row>
    <row r="1608" spans="14:36" x14ac:dyDescent="0.2">
      <c r="N1608" s="29"/>
      <c r="O1608" s="29"/>
      <c r="AF1608" s="24"/>
      <c r="AG1608" s="24"/>
      <c r="AH1608" s="24"/>
      <c r="AI1608" s="24"/>
      <c r="AJ1608" s="24"/>
    </row>
    <row r="1609" spans="14:36" x14ac:dyDescent="0.2">
      <c r="N1609" s="29"/>
      <c r="O1609" s="29"/>
      <c r="AF1609" s="24"/>
      <c r="AG1609" s="24"/>
      <c r="AH1609" s="24"/>
      <c r="AI1609" s="24"/>
      <c r="AJ1609" s="24"/>
    </row>
    <row r="1610" spans="14:36" x14ac:dyDescent="0.2">
      <c r="N1610" s="29"/>
      <c r="O1610" s="29"/>
      <c r="AF1610" s="24"/>
      <c r="AG1610" s="24"/>
      <c r="AH1610" s="24"/>
      <c r="AI1610" s="24"/>
      <c r="AJ1610" s="24"/>
    </row>
    <row r="1611" spans="14:36" x14ac:dyDescent="0.2">
      <c r="N1611" s="29"/>
      <c r="O1611" s="29"/>
      <c r="AF1611" s="24"/>
      <c r="AG1611" s="24"/>
      <c r="AH1611" s="24"/>
      <c r="AI1611" s="24"/>
      <c r="AJ1611" s="24"/>
    </row>
    <row r="1612" spans="14:36" x14ac:dyDescent="0.2">
      <c r="N1612" s="29"/>
      <c r="O1612" s="29"/>
      <c r="AF1612" s="24"/>
      <c r="AG1612" s="24"/>
      <c r="AH1612" s="24"/>
      <c r="AI1612" s="24"/>
      <c r="AJ1612" s="24"/>
    </row>
    <row r="1613" spans="14:36" x14ac:dyDescent="0.2">
      <c r="N1613" s="29"/>
      <c r="O1613" s="29"/>
      <c r="AF1613" s="24"/>
      <c r="AG1613" s="24"/>
      <c r="AH1613" s="24"/>
      <c r="AI1613" s="24"/>
      <c r="AJ1613" s="24"/>
    </row>
    <row r="1614" spans="14:36" x14ac:dyDescent="0.2">
      <c r="N1614" s="29"/>
      <c r="O1614" s="29"/>
      <c r="AF1614" s="24"/>
      <c r="AG1614" s="24"/>
      <c r="AH1614" s="24"/>
      <c r="AI1614" s="24"/>
      <c r="AJ1614" s="24"/>
    </row>
    <row r="1615" spans="14:36" x14ac:dyDescent="0.2">
      <c r="N1615" s="29"/>
      <c r="O1615" s="29"/>
      <c r="AF1615" s="24"/>
      <c r="AG1615" s="24"/>
      <c r="AH1615" s="24"/>
      <c r="AI1615" s="24"/>
      <c r="AJ1615" s="24"/>
    </row>
    <row r="1616" spans="14:36" x14ac:dyDescent="0.2">
      <c r="N1616" s="29"/>
      <c r="O1616" s="29"/>
      <c r="AF1616" s="24"/>
      <c r="AG1616" s="24"/>
      <c r="AH1616" s="24"/>
      <c r="AI1616" s="24"/>
      <c r="AJ1616" s="24"/>
    </row>
    <row r="1617" spans="14:36" x14ac:dyDescent="0.2">
      <c r="N1617" s="29"/>
      <c r="O1617" s="29"/>
      <c r="AF1617" s="24"/>
      <c r="AG1617" s="24"/>
      <c r="AH1617" s="24"/>
      <c r="AI1617" s="24"/>
      <c r="AJ1617" s="24"/>
    </row>
    <row r="1618" spans="14:36" x14ac:dyDescent="0.2">
      <c r="N1618" s="29"/>
      <c r="O1618" s="29"/>
      <c r="AF1618" s="24"/>
      <c r="AG1618" s="24"/>
      <c r="AH1618" s="24"/>
      <c r="AI1618" s="24"/>
      <c r="AJ1618" s="24"/>
    </row>
    <row r="1619" spans="14:36" x14ac:dyDescent="0.2">
      <c r="N1619" s="29"/>
      <c r="O1619" s="29"/>
      <c r="AF1619" s="24"/>
      <c r="AG1619" s="24"/>
      <c r="AH1619" s="24"/>
      <c r="AI1619" s="24"/>
      <c r="AJ1619" s="24"/>
    </row>
    <row r="1620" spans="14:36" x14ac:dyDescent="0.2">
      <c r="N1620" s="29"/>
      <c r="O1620" s="29"/>
      <c r="AF1620" s="24"/>
      <c r="AG1620" s="24"/>
      <c r="AH1620" s="24"/>
      <c r="AI1620" s="24"/>
      <c r="AJ1620" s="24"/>
    </row>
    <row r="1621" spans="14:36" x14ac:dyDescent="0.2">
      <c r="N1621" s="29"/>
      <c r="O1621" s="29"/>
      <c r="AF1621" s="24"/>
      <c r="AG1621" s="24"/>
      <c r="AH1621" s="24"/>
      <c r="AI1621" s="24"/>
      <c r="AJ1621" s="24"/>
    </row>
    <row r="1622" spans="14:36" x14ac:dyDescent="0.2">
      <c r="N1622" s="29"/>
      <c r="O1622" s="29"/>
      <c r="AF1622" s="24"/>
      <c r="AG1622" s="24"/>
      <c r="AH1622" s="24"/>
      <c r="AI1622" s="24"/>
      <c r="AJ1622" s="24"/>
    </row>
    <row r="1623" spans="14:36" x14ac:dyDescent="0.2">
      <c r="N1623" s="29"/>
      <c r="O1623" s="29"/>
      <c r="AF1623" s="24"/>
      <c r="AG1623" s="24"/>
      <c r="AH1623" s="24"/>
      <c r="AI1623" s="24"/>
      <c r="AJ1623" s="24"/>
    </row>
    <row r="1624" spans="14:36" x14ac:dyDescent="0.2">
      <c r="N1624" s="29"/>
      <c r="O1624" s="29"/>
      <c r="AF1624" s="24"/>
      <c r="AG1624" s="24"/>
      <c r="AH1624" s="24"/>
      <c r="AI1624" s="24"/>
      <c r="AJ1624" s="24"/>
    </row>
    <row r="1625" spans="14:36" x14ac:dyDescent="0.2">
      <c r="N1625" s="29"/>
      <c r="O1625" s="29"/>
      <c r="AF1625" s="24"/>
      <c r="AG1625" s="24"/>
      <c r="AH1625" s="24"/>
      <c r="AI1625" s="24"/>
      <c r="AJ1625" s="24"/>
    </row>
    <row r="1626" spans="14:36" x14ac:dyDescent="0.2">
      <c r="N1626" s="29"/>
      <c r="O1626" s="29"/>
      <c r="AF1626" s="24"/>
      <c r="AG1626" s="24"/>
      <c r="AH1626" s="24"/>
      <c r="AI1626" s="24"/>
      <c r="AJ1626" s="24"/>
    </row>
    <row r="1627" spans="14:36" x14ac:dyDescent="0.2">
      <c r="N1627" s="29"/>
      <c r="O1627" s="29"/>
      <c r="AF1627" s="24"/>
      <c r="AG1627" s="24"/>
      <c r="AH1627" s="24"/>
      <c r="AI1627" s="24"/>
      <c r="AJ1627" s="24"/>
    </row>
    <row r="1628" spans="14:36" x14ac:dyDescent="0.2">
      <c r="N1628" s="29"/>
      <c r="O1628" s="29"/>
      <c r="AF1628" s="24"/>
      <c r="AG1628" s="24"/>
      <c r="AH1628" s="24"/>
      <c r="AI1628" s="24"/>
      <c r="AJ1628" s="24"/>
    </row>
    <row r="1629" spans="14:36" x14ac:dyDescent="0.2">
      <c r="N1629" s="29"/>
      <c r="O1629" s="29"/>
      <c r="AF1629" s="24"/>
      <c r="AG1629" s="24"/>
      <c r="AH1629" s="24"/>
      <c r="AI1629" s="24"/>
      <c r="AJ1629" s="24"/>
    </row>
    <row r="1630" spans="14:36" x14ac:dyDescent="0.2">
      <c r="N1630" s="29"/>
      <c r="O1630" s="29"/>
      <c r="AF1630" s="24"/>
      <c r="AG1630" s="24"/>
      <c r="AH1630" s="24"/>
      <c r="AI1630" s="24"/>
      <c r="AJ1630" s="24"/>
    </row>
    <row r="1631" spans="14:36" x14ac:dyDescent="0.2">
      <c r="N1631" s="29"/>
      <c r="O1631" s="29"/>
      <c r="AF1631" s="24"/>
      <c r="AG1631" s="24"/>
      <c r="AH1631" s="24"/>
      <c r="AI1631" s="24"/>
      <c r="AJ1631" s="24"/>
    </row>
    <row r="1632" spans="14:36" x14ac:dyDescent="0.2">
      <c r="N1632" s="29"/>
      <c r="O1632" s="29"/>
      <c r="AF1632" s="24"/>
      <c r="AG1632" s="24"/>
      <c r="AH1632" s="24"/>
      <c r="AI1632" s="24"/>
      <c r="AJ1632" s="24"/>
    </row>
    <row r="1633" spans="14:36" x14ac:dyDescent="0.2">
      <c r="N1633" s="29"/>
      <c r="O1633" s="29"/>
      <c r="AF1633" s="24"/>
      <c r="AG1633" s="24"/>
      <c r="AH1633" s="24"/>
      <c r="AI1633" s="24"/>
      <c r="AJ1633" s="24"/>
    </row>
    <row r="1634" spans="14:36" x14ac:dyDescent="0.2">
      <c r="N1634" s="29"/>
      <c r="O1634" s="29"/>
      <c r="AF1634" s="24"/>
      <c r="AG1634" s="24"/>
      <c r="AH1634" s="24"/>
      <c r="AI1634" s="24"/>
      <c r="AJ1634" s="24"/>
    </row>
    <row r="1635" spans="14:36" x14ac:dyDescent="0.2">
      <c r="N1635" s="29"/>
      <c r="O1635" s="29"/>
      <c r="AF1635" s="24"/>
      <c r="AG1635" s="24"/>
      <c r="AH1635" s="24"/>
      <c r="AI1635" s="24"/>
      <c r="AJ1635" s="24"/>
    </row>
    <row r="1636" spans="14:36" x14ac:dyDescent="0.2">
      <c r="N1636" s="29"/>
      <c r="O1636" s="29"/>
      <c r="AF1636" s="24"/>
      <c r="AG1636" s="24"/>
      <c r="AH1636" s="24"/>
      <c r="AI1636" s="24"/>
      <c r="AJ1636" s="24"/>
    </row>
    <row r="1637" spans="14:36" x14ac:dyDescent="0.2">
      <c r="N1637" s="29"/>
      <c r="O1637" s="29"/>
      <c r="AF1637" s="24"/>
      <c r="AG1637" s="24"/>
      <c r="AH1637" s="24"/>
      <c r="AI1637" s="24"/>
      <c r="AJ1637" s="24"/>
    </row>
    <row r="1638" spans="14:36" x14ac:dyDescent="0.2">
      <c r="N1638" s="29"/>
      <c r="O1638" s="29"/>
      <c r="AF1638" s="24"/>
      <c r="AG1638" s="24"/>
      <c r="AH1638" s="24"/>
      <c r="AI1638" s="24"/>
      <c r="AJ1638" s="24"/>
    </row>
    <row r="1639" spans="14:36" x14ac:dyDescent="0.2">
      <c r="N1639" s="29"/>
      <c r="O1639" s="29"/>
      <c r="AF1639" s="24"/>
      <c r="AG1639" s="24"/>
      <c r="AH1639" s="24"/>
      <c r="AI1639" s="24"/>
      <c r="AJ1639" s="24"/>
    </row>
    <row r="1640" spans="14:36" x14ac:dyDescent="0.2">
      <c r="N1640" s="29"/>
      <c r="O1640" s="29"/>
      <c r="AF1640" s="24"/>
      <c r="AG1640" s="24"/>
      <c r="AH1640" s="24"/>
      <c r="AI1640" s="24"/>
      <c r="AJ1640" s="24"/>
    </row>
    <row r="1641" spans="14:36" x14ac:dyDescent="0.2">
      <c r="N1641" s="29"/>
      <c r="O1641" s="29"/>
      <c r="AF1641" s="24"/>
      <c r="AG1641" s="24"/>
      <c r="AH1641" s="24"/>
      <c r="AI1641" s="24"/>
      <c r="AJ1641" s="24"/>
    </row>
    <row r="1642" spans="14:36" x14ac:dyDescent="0.2">
      <c r="N1642" s="29"/>
      <c r="O1642" s="29"/>
      <c r="AF1642" s="24"/>
      <c r="AG1642" s="24"/>
      <c r="AH1642" s="24"/>
      <c r="AI1642" s="24"/>
      <c r="AJ1642" s="24"/>
    </row>
    <row r="1643" spans="14:36" x14ac:dyDescent="0.2">
      <c r="N1643" s="29"/>
      <c r="O1643" s="29"/>
      <c r="AF1643" s="24"/>
      <c r="AG1643" s="24"/>
      <c r="AH1643" s="24"/>
      <c r="AI1643" s="24"/>
      <c r="AJ1643" s="24"/>
    </row>
    <row r="1644" spans="14:36" x14ac:dyDescent="0.2">
      <c r="N1644" s="29"/>
      <c r="O1644" s="29"/>
      <c r="AF1644" s="24"/>
      <c r="AG1644" s="24"/>
      <c r="AH1644" s="24"/>
      <c r="AI1644" s="24"/>
      <c r="AJ1644" s="24"/>
    </row>
    <row r="1645" spans="14:36" x14ac:dyDescent="0.2">
      <c r="N1645" s="29"/>
      <c r="O1645" s="29"/>
      <c r="AF1645" s="24"/>
      <c r="AG1645" s="24"/>
      <c r="AH1645" s="24"/>
      <c r="AI1645" s="24"/>
      <c r="AJ1645" s="24"/>
    </row>
    <row r="1646" spans="14:36" x14ac:dyDescent="0.2">
      <c r="N1646" s="29"/>
      <c r="O1646" s="29"/>
      <c r="AF1646" s="24"/>
      <c r="AG1646" s="24"/>
      <c r="AH1646" s="24"/>
      <c r="AI1646" s="24"/>
      <c r="AJ1646" s="24"/>
    </row>
    <row r="1647" spans="14:36" x14ac:dyDescent="0.2">
      <c r="N1647" s="29"/>
      <c r="O1647" s="29"/>
      <c r="AF1647" s="24"/>
      <c r="AG1647" s="24"/>
      <c r="AH1647" s="24"/>
      <c r="AI1647" s="24"/>
      <c r="AJ1647" s="24"/>
    </row>
    <row r="1648" spans="14:36" x14ac:dyDescent="0.2">
      <c r="N1648" s="29"/>
      <c r="O1648" s="29"/>
      <c r="AF1648" s="24"/>
      <c r="AG1648" s="24"/>
      <c r="AH1648" s="24"/>
      <c r="AI1648" s="24"/>
      <c r="AJ1648" s="24"/>
    </row>
    <row r="1649" spans="14:36" x14ac:dyDescent="0.2">
      <c r="N1649" s="29"/>
      <c r="O1649" s="29"/>
      <c r="AF1649" s="24"/>
      <c r="AG1649" s="24"/>
      <c r="AH1649" s="24"/>
      <c r="AI1649" s="24"/>
      <c r="AJ1649" s="24"/>
    </row>
    <row r="1650" spans="14:36" x14ac:dyDescent="0.2">
      <c r="N1650" s="29"/>
      <c r="O1650" s="29"/>
      <c r="AF1650" s="24"/>
      <c r="AG1650" s="24"/>
      <c r="AH1650" s="24"/>
      <c r="AI1650" s="24"/>
      <c r="AJ1650" s="24"/>
    </row>
    <row r="1651" spans="14:36" x14ac:dyDescent="0.2">
      <c r="N1651" s="29"/>
      <c r="O1651" s="29"/>
      <c r="AF1651" s="24"/>
      <c r="AG1651" s="24"/>
      <c r="AH1651" s="24"/>
      <c r="AI1651" s="24"/>
      <c r="AJ1651" s="24"/>
    </row>
    <row r="1652" spans="14:36" x14ac:dyDescent="0.2">
      <c r="N1652" s="29"/>
      <c r="O1652" s="29"/>
      <c r="AF1652" s="24"/>
      <c r="AG1652" s="24"/>
      <c r="AH1652" s="24"/>
      <c r="AI1652" s="24"/>
      <c r="AJ1652" s="24"/>
    </row>
    <row r="1653" spans="14:36" x14ac:dyDescent="0.2">
      <c r="N1653" s="29"/>
      <c r="O1653" s="29"/>
      <c r="AF1653" s="24"/>
      <c r="AG1653" s="24"/>
      <c r="AH1653" s="24"/>
      <c r="AI1653" s="24"/>
      <c r="AJ1653" s="24"/>
    </row>
    <row r="1654" spans="14:36" x14ac:dyDescent="0.2">
      <c r="N1654" s="29"/>
      <c r="O1654" s="29"/>
      <c r="AF1654" s="24"/>
      <c r="AG1654" s="24"/>
      <c r="AH1654" s="24"/>
      <c r="AI1654" s="24"/>
      <c r="AJ1654" s="24"/>
    </row>
    <row r="1655" spans="14:36" x14ac:dyDescent="0.2">
      <c r="N1655" s="29"/>
      <c r="O1655" s="29"/>
      <c r="AF1655" s="24"/>
      <c r="AG1655" s="24"/>
      <c r="AH1655" s="24"/>
      <c r="AI1655" s="24"/>
      <c r="AJ1655" s="24"/>
    </row>
    <row r="1656" spans="14:36" x14ac:dyDescent="0.2">
      <c r="N1656" s="29"/>
      <c r="O1656" s="29"/>
      <c r="AF1656" s="24"/>
      <c r="AG1656" s="24"/>
      <c r="AH1656" s="24"/>
      <c r="AI1656" s="24"/>
      <c r="AJ1656" s="24"/>
    </row>
    <row r="1657" spans="14:36" x14ac:dyDescent="0.2">
      <c r="N1657" s="29"/>
      <c r="O1657" s="29"/>
      <c r="AF1657" s="24"/>
      <c r="AG1657" s="24"/>
      <c r="AH1657" s="24"/>
      <c r="AI1657" s="24"/>
      <c r="AJ1657" s="24"/>
    </row>
    <row r="1658" spans="14:36" x14ac:dyDescent="0.2">
      <c r="N1658" s="29"/>
      <c r="O1658" s="29"/>
      <c r="AF1658" s="24"/>
      <c r="AG1658" s="24"/>
      <c r="AH1658" s="24"/>
      <c r="AI1658" s="24"/>
      <c r="AJ1658" s="24"/>
    </row>
    <row r="1659" spans="14:36" x14ac:dyDescent="0.2">
      <c r="N1659" s="29"/>
      <c r="O1659" s="29"/>
      <c r="AF1659" s="24"/>
      <c r="AG1659" s="24"/>
      <c r="AH1659" s="24"/>
      <c r="AI1659" s="24"/>
      <c r="AJ1659" s="24"/>
    </row>
    <row r="1660" spans="14:36" x14ac:dyDescent="0.2">
      <c r="N1660" s="29"/>
      <c r="O1660" s="29"/>
      <c r="AF1660" s="24"/>
      <c r="AG1660" s="24"/>
      <c r="AH1660" s="24"/>
      <c r="AI1660" s="24"/>
      <c r="AJ1660" s="24"/>
    </row>
    <row r="1661" spans="14:36" x14ac:dyDescent="0.2">
      <c r="N1661" s="29"/>
      <c r="O1661" s="29"/>
      <c r="AF1661" s="24"/>
      <c r="AG1661" s="24"/>
      <c r="AH1661" s="24"/>
      <c r="AI1661" s="24"/>
      <c r="AJ1661" s="24"/>
    </row>
    <row r="1662" spans="14:36" x14ac:dyDescent="0.2">
      <c r="N1662" s="29"/>
      <c r="O1662" s="29"/>
      <c r="AF1662" s="24"/>
      <c r="AG1662" s="24"/>
      <c r="AH1662" s="24"/>
      <c r="AI1662" s="24"/>
      <c r="AJ1662" s="24"/>
    </row>
    <row r="1663" spans="14:36" x14ac:dyDescent="0.2">
      <c r="N1663" s="29"/>
      <c r="O1663" s="29"/>
      <c r="AF1663" s="24"/>
      <c r="AG1663" s="24"/>
      <c r="AH1663" s="24"/>
      <c r="AI1663" s="24"/>
      <c r="AJ1663" s="24"/>
    </row>
    <row r="1664" spans="14:36" x14ac:dyDescent="0.2">
      <c r="N1664" s="29"/>
      <c r="O1664" s="29"/>
      <c r="AF1664" s="24"/>
      <c r="AG1664" s="24"/>
      <c r="AH1664" s="24"/>
      <c r="AI1664" s="24"/>
      <c r="AJ1664" s="24"/>
    </row>
    <row r="1665" spans="14:36" x14ac:dyDescent="0.2">
      <c r="N1665" s="29"/>
      <c r="O1665" s="29"/>
      <c r="AF1665" s="24"/>
      <c r="AG1665" s="24"/>
      <c r="AH1665" s="24"/>
      <c r="AI1665" s="24"/>
      <c r="AJ1665" s="24"/>
    </row>
    <row r="1666" spans="14:36" x14ac:dyDescent="0.2">
      <c r="N1666" s="29"/>
      <c r="O1666" s="29"/>
      <c r="AF1666" s="24"/>
      <c r="AG1666" s="24"/>
      <c r="AH1666" s="24"/>
      <c r="AI1666" s="24"/>
      <c r="AJ1666" s="24"/>
    </row>
    <row r="1667" spans="14:36" x14ac:dyDescent="0.2">
      <c r="N1667" s="29"/>
      <c r="O1667" s="29"/>
      <c r="AF1667" s="24"/>
      <c r="AG1667" s="24"/>
      <c r="AH1667" s="24"/>
      <c r="AI1667" s="24"/>
      <c r="AJ1667" s="24"/>
    </row>
    <row r="1668" spans="14:36" x14ac:dyDescent="0.2">
      <c r="N1668" s="29"/>
      <c r="O1668" s="29"/>
      <c r="AF1668" s="24"/>
      <c r="AG1668" s="24"/>
      <c r="AH1668" s="24"/>
      <c r="AI1668" s="24"/>
      <c r="AJ1668" s="24"/>
    </row>
    <row r="1669" spans="14:36" x14ac:dyDescent="0.2">
      <c r="N1669" s="29"/>
      <c r="O1669" s="29"/>
      <c r="AF1669" s="24"/>
      <c r="AG1669" s="24"/>
      <c r="AH1669" s="24"/>
      <c r="AI1669" s="24"/>
      <c r="AJ1669" s="24"/>
    </row>
    <row r="1670" spans="14:36" x14ac:dyDescent="0.2">
      <c r="N1670" s="29"/>
      <c r="O1670" s="29"/>
      <c r="AF1670" s="24"/>
      <c r="AG1670" s="24"/>
      <c r="AH1670" s="24"/>
      <c r="AI1670" s="24"/>
      <c r="AJ1670" s="24"/>
    </row>
    <row r="1671" spans="14:36" x14ac:dyDescent="0.2">
      <c r="N1671" s="29"/>
      <c r="O1671" s="29"/>
      <c r="AF1671" s="24"/>
      <c r="AG1671" s="24"/>
      <c r="AH1671" s="24"/>
      <c r="AI1671" s="24"/>
      <c r="AJ1671" s="24"/>
    </row>
    <row r="1672" spans="14:36" x14ac:dyDescent="0.2">
      <c r="N1672" s="29"/>
      <c r="O1672" s="29"/>
      <c r="AF1672" s="24"/>
      <c r="AG1672" s="24"/>
      <c r="AH1672" s="24"/>
      <c r="AI1672" s="24"/>
      <c r="AJ1672" s="24"/>
    </row>
    <row r="1673" spans="14:36" x14ac:dyDescent="0.2">
      <c r="N1673" s="29"/>
      <c r="O1673" s="29"/>
      <c r="AF1673" s="24"/>
      <c r="AG1673" s="24"/>
      <c r="AH1673" s="24"/>
      <c r="AI1673" s="24"/>
      <c r="AJ1673" s="24"/>
    </row>
    <row r="1674" spans="14:36" x14ac:dyDescent="0.2">
      <c r="N1674" s="29"/>
      <c r="O1674" s="29"/>
      <c r="AF1674" s="24"/>
      <c r="AG1674" s="24"/>
      <c r="AH1674" s="24"/>
      <c r="AI1674" s="24"/>
      <c r="AJ1674" s="24"/>
    </row>
    <row r="1675" spans="14:36" x14ac:dyDescent="0.2">
      <c r="N1675" s="29"/>
      <c r="O1675" s="29"/>
      <c r="AF1675" s="24"/>
      <c r="AG1675" s="24"/>
      <c r="AH1675" s="24"/>
      <c r="AI1675" s="24"/>
      <c r="AJ1675" s="24"/>
    </row>
    <row r="1676" spans="14:36" x14ac:dyDescent="0.2">
      <c r="N1676" s="29"/>
      <c r="O1676" s="29"/>
      <c r="AF1676" s="24"/>
      <c r="AG1676" s="24"/>
      <c r="AH1676" s="24"/>
      <c r="AI1676" s="24"/>
      <c r="AJ1676" s="24"/>
    </row>
    <row r="1677" spans="14:36" x14ac:dyDescent="0.2">
      <c r="N1677" s="29"/>
      <c r="O1677" s="29"/>
      <c r="AF1677" s="24"/>
      <c r="AG1677" s="24"/>
      <c r="AH1677" s="24"/>
      <c r="AI1677" s="24"/>
      <c r="AJ1677" s="24"/>
    </row>
    <row r="1678" spans="14:36" x14ac:dyDescent="0.2">
      <c r="N1678" s="29"/>
      <c r="O1678" s="29"/>
      <c r="AF1678" s="24"/>
      <c r="AG1678" s="24"/>
      <c r="AH1678" s="24"/>
      <c r="AI1678" s="24"/>
      <c r="AJ1678" s="24"/>
    </row>
    <row r="1679" spans="14:36" x14ac:dyDescent="0.2">
      <c r="N1679" s="29"/>
      <c r="O1679" s="29"/>
      <c r="AF1679" s="24"/>
      <c r="AG1679" s="24"/>
      <c r="AH1679" s="24"/>
      <c r="AI1679" s="24"/>
      <c r="AJ1679" s="24"/>
    </row>
    <row r="1680" spans="14:36" x14ac:dyDescent="0.2">
      <c r="N1680" s="29"/>
      <c r="O1680" s="29"/>
      <c r="AF1680" s="24"/>
      <c r="AG1680" s="24"/>
      <c r="AH1680" s="24"/>
      <c r="AI1680" s="24"/>
      <c r="AJ1680" s="24"/>
    </row>
    <row r="1681" spans="14:36" x14ac:dyDescent="0.2">
      <c r="N1681" s="29"/>
      <c r="O1681" s="29"/>
      <c r="AF1681" s="24"/>
      <c r="AG1681" s="24"/>
      <c r="AH1681" s="24"/>
      <c r="AI1681" s="24"/>
      <c r="AJ1681" s="24"/>
    </row>
    <row r="1682" spans="14:36" x14ac:dyDescent="0.2">
      <c r="N1682" s="29"/>
      <c r="O1682" s="29"/>
      <c r="AF1682" s="24"/>
      <c r="AG1682" s="24"/>
      <c r="AH1682" s="24"/>
      <c r="AI1682" s="24"/>
      <c r="AJ1682" s="24"/>
    </row>
    <row r="1683" spans="14:36" x14ac:dyDescent="0.2">
      <c r="N1683" s="29"/>
      <c r="O1683" s="29"/>
      <c r="AF1683" s="24"/>
      <c r="AG1683" s="24"/>
      <c r="AH1683" s="24"/>
      <c r="AI1683" s="24"/>
      <c r="AJ1683" s="24"/>
    </row>
    <row r="1684" spans="14:36" x14ac:dyDescent="0.2">
      <c r="N1684" s="29"/>
      <c r="O1684" s="29"/>
      <c r="AF1684" s="24"/>
      <c r="AG1684" s="24"/>
      <c r="AH1684" s="24"/>
      <c r="AI1684" s="24"/>
      <c r="AJ1684" s="24"/>
    </row>
    <row r="1685" spans="14:36" x14ac:dyDescent="0.2">
      <c r="N1685" s="29"/>
      <c r="O1685" s="29"/>
      <c r="AF1685" s="24"/>
      <c r="AG1685" s="24"/>
      <c r="AH1685" s="24"/>
      <c r="AI1685" s="24"/>
      <c r="AJ1685" s="24"/>
    </row>
    <row r="1686" spans="14:36" x14ac:dyDescent="0.2">
      <c r="N1686" s="29"/>
      <c r="O1686" s="29"/>
      <c r="AF1686" s="24"/>
      <c r="AG1686" s="24"/>
      <c r="AH1686" s="24"/>
      <c r="AI1686" s="24"/>
      <c r="AJ1686" s="24"/>
    </row>
    <row r="1687" spans="14:36" x14ac:dyDescent="0.2">
      <c r="N1687" s="29"/>
      <c r="O1687" s="29"/>
      <c r="AF1687" s="24"/>
      <c r="AG1687" s="24"/>
      <c r="AH1687" s="24"/>
      <c r="AI1687" s="24"/>
      <c r="AJ1687" s="24"/>
    </row>
    <row r="1688" spans="14:36" x14ac:dyDescent="0.2">
      <c r="N1688" s="29"/>
      <c r="O1688" s="29"/>
      <c r="AF1688" s="24"/>
      <c r="AG1688" s="24"/>
      <c r="AH1688" s="24"/>
      <c r="AI1688" s="24"/>
      <c r="AJ1688" s="24"/>
    </row>
    <row r="1689" spans="14:36" x14ac:dyDescent="0.2">
      <c r="N1689" s="29"/>
      <c r="O1689" s="29"/>
      <c r="AF1689" s="24"/>
      <c r="AG1689" s="24"/>
      <c r="AH1689" s="24"/>
      <c r="AI1689" s="24"/>
      <c r="AJ1689" s="24"/>
    </row>
    <row r="1690" spans="14:36" x14ac:dyDescent="0.2">
      <c r="N1690" s="29"/>
      <c r="O1690" s="29"/>
      <c r="AF1690" s="24"/>
      <c r="AG1690" s="24"/>
      <c r="AH1690" s="24"/>
      <c r="AI1690" s="24"/>
      <c r="AJ1690" s="24"/>
    </row>
    <row r="1691" spans="14:36" x14ac:dyDescent="0.2">
      <c r="N1691" s="29"/>
      <c r="O1691" s="29"/>
      <c r="AF1691" s="24"/>
      <c r="AG1691" s="24"/>
      <c r="AH1691" s="24"/>
      <c r="AI1691" s="24"/>
      <c r="AJ1691" s="24"/>
    </row>
    <row r="1692" spans="14:36" x14ac:dyDescent="0.2">
      <c r="N1692" s="29"/>
      <c r="O1692" s="29"/>
      <c r="AF1692" s="24"/>
      <c r="AG1692" s="24"/>
      <c r="AH1692" s="24"/>
      <c r="AI1692" s="24"/>
      <c r="AJ1692" s="24"/>
    </row>
    <row r="1693" spans="14:36" x14ac:dyDescent="0.2">
      <c r="N1693" s="29"/>
      <c r="O1693" s="29"/>
      <c r="AF1693" s="24"/>
      <c r="AG1693" s="24"/>
      <c r="AH1693" s="24"/>
      <c r="AI1693" s="24"/>
      <c r="AJ1693" s="24"/>
    </row>
    <row r="1694" spans="14:36" x14ac:dyDescent="0.2">
      <c r="N1694" s="29"/>
      <c r="O1694" s="29"/>
      <c r="AF1694" s="24"/>
      <c r="AG1694" s="24"/>
      <c r="AH1694" s="24"/>
      <c r="AI1694" s="24"/>
      <c r="AJ1694" s="24"/>
    </row>
    <row r="1695" spans="14:36" x14ac:dyDescent="0.2">
      <c r="N1695" s="29"/>
      <c r="O1695" s="29"/>
      <c r="AF1695" s="24"/>
      <c r="AG1695" s="24"/>
      <c r="AH1695" s="24"/>
      <c r="AI1695" s="24"/>
      <c r="AJ1695" s="24"/>
    </row>
    <row r="1696" spans="14:36" x14ac:dyDescent="0.2">
      <c r="N1696" s="29"/>
      <c r="O1696" s="29"/>
      <c r="AF1696" s="24"/>
      <c r="AG1696" s="24"/>
      <c r="AH1696" s="24"/>
      <c r="AI1696" s="24"/>
      <c r="AJ1696" s="24"/>
    </row>
    <row r="1697" spans="14:36" x14ac:dyDescent="0.2">
      <c r="N1697" s="29"/>
      <c r="O1697" s="29"/>
      <c r="AF1697" s="24"/>
      <c r="AG1697" s="24"/>
      <c r="AH1697" s="24"/>
      <c r="AI1697" s="24"/>
      <c r="AJ1697" s="24"/>
    </row>
    <row r="1698" spans="14:36" x14ac:dyDescent="0.2">
      <c r="N1698" s="29"/>
      <c r="O1698" s="29"/>
      <c r="AF1698" s="24"/>
      <c r="AG1698" s="24"/>
      <c r="AH1698" s="24"/>
      <c r="AI1698" s="24"/>
      <c r="AJ1698" s="24"/>
    </row>
    <row r="1699" spans="14:36" x14ac:dyDescent="0.2">
      <c r="N1699" s="29"/>
      <c r="O1699" s="29"/>
      <c r="AF1699" s="24"/>
      <c r="AG1699" s="24"/>
      <c r="AH1699" s="24"/>
      <c r="AI1699" s="24"/>
      <c r="AJ1699" s="24"/>
    </row>
    <row r="1700" spans="14:36" x14ac:dyDescent="0.2">
      <c r="N1700" s="29"/>
      <c r="O1700" s="29"/>
      <c r="AF1700" s="24"/>
      <c r="AG1700" s="24"/>
      <c r="AH1700" s="24"/>
      <c r="AI1700" s="24"/>
      <c r="AJ1700" s="24"/>
    </row>
    <row r="1701" spans="14:36" x14ac:dyDescent="0.2">
      <c r="N1701" s="29"/>
      <c r="O1701" s="29"/>
      <c r="AF1701" s="24"/>
      <c r="AG1701" s="24"/>
      <c r="AH1701" s="24"/>
      <c r="AI1701" s="24"/>
      <c r="AJ1701" s="24"/>
    </row>
    <row r="1702" spans="14:36" x14ac:dyDescent="0.2">
      <c r="N1702" s="29"/>
      <c r="O1702" s="29"/>
      <c r="AF1702" s="24"/>
      <c r="AG1702" s="24"/>
      <c r="AH1702" s="24"/>
      <c r="AI1702" s="24"/>
      <c r="AJ1702" s="24"/>
    </row>
    <row r="1703" spans="14:36" x14ac:dyDescent="0.2">
      <c r="N1703" s="29"/>
      <c r="O1703" s="29"/>
      <c r="AF1703" s="24"/>
      <c r="AG1703" s="24"/>
      <c r="AH1703" s="24"/>
      <c r="AI1703" s="24"/>
      <c r="AJ1703" s="24"/>
    </row>
    <row r="1704" spans="14:36" x14ac:dyDescent="0.2">
      <c r="N1704" s="29"/>
      <c r="O1704" s="29"/>
      <c r="AF1704" s="24"/>
      <c r="AG1704" s="24"/>
      <c r="AH1704" s="24"/>
      <c r="AI1704" s="24"/>
      <c r="AJ1704" s="24"/>
    </row>
    <row r="1705" spans="14:36" x14ac:dyDescent="0.2">
      <c r="N1705" s="29"/>
      <c r="O1705" s="29"/>
      <c r="AF1705" s="24"/>
      <c r="AG1705" s="24"/>
      <c r="AH1705" s="24"/>
      <c r="AI1705" s="24"/>
      <c r="AJ1705" s="24"/>
    </row>
    <row r="1706" spans="14:36" x14ac:dyDescent="0.2">
      <c r="N1706" s="29"/>
      <c r="O1706" s="29"/>
      <c r="AF1706" s="24"/>
      <c r="AG1706" s="24"/>
      <c r="AH1706" s="24"/>
      <c r="AI1706" s="24"/>
      <c r="AJ1706" s="24"/>
    </row>
    <row r="1707" spans="14:36" x14ac:dyDescent="0.2">
      <c r="N1707" s="29"/>
      <c r="O1707" s="29"/>
      <c r="AF1707" s="24"/>
      <c r="AG1707" s="24"/>
      <c r="AH1707" s="24"/>
      <c r="AI1707" s="24"/>
      <c r="AJ1707" s="24"/>
    </row>
    <row r="1708" spans="14:36" x14ac:dyDescent="0.2">
      <c r="N1708" s="29"/>
      <c r="O1708" s="29"/>
      <c r="AF1708" s="24"/>
      <c r="AG1708" s="24"/>
      <c r="AH1708" s="24"/>
      <c r="AI1708" s="24"/>
      <c r="AJ1708" s="24"/>
    </row>
    <row r="1709" spans="14:36" x14ac:dyDescent="0.2">
      <c r="N1709" s="29"/>
      <c r="O1709" s="29"/>
      <c r="AF1709" s="24"/>
      <c r="AG1709" s="24"/>
      <c r="AH1709" s="24"/>
      <c r="AI1709" s="24"/>
      <c r="AJ1709" s="24"/>
    </row>
    <row r="1710" spans="14:36" x14ac:dyDescent="0.2">
      <c r="N1710" s="29"/>
      <c r="O1710" s="29"/>
      <c r="AF1710" s="24"/>
      <c r="AG1710" s="24"/>
      <c r="AH1710" s="24"/>
      <c r="AI1710" s="24"/>
      <c r="AJ1710" s="24"/>
    </row>
    <row r="1711" spans="14:36" x14ac:dyDescent="0.2">
      <c r="N1711" s="29"/>
      <c r="O1711" s="29"/>
      <c r="AF1711" s="24"/>
      <c r="AG1711" s="24"/>
      <c r="AH1711" s="24"/>
      <c r="AI1711" s="24"/>
      <c r="AJ1711" s="24"/>
    </row>
    <row r="1712" spans="14:36" x14ac:dyDescent="0.2">
      <c r="N1712" s="29"/>
      <c r="O1712" s="29"/>
      <c r="AF1712" s="24"/>
      <c r="AG1712" s="24"/>
      <c r="AH1712" s="24"/>
      <c r="AI1712" s="24"/>
      <c r="AJ1712" s="24"/>
    </row>
    <row r="1713" spans="14:36" x14ac:dyDescent="0.2">
      <c r="N1713" s="29"/>
      <c r="O1713" s="29"/>
      <c r="AF1713" s="24"/>
      <c r="AG1713" s="24"/>
      <c r="AH1713" s="24"/>
      <c r="AI1713" s="24"/>
      <c r="AJ1713" s="24"/>
    </row>
    <row r="1714" spans="14:36" x14ac:dyDescent="0.2">
      <c r="N1714" s="29"/>
      <c r="O1714" s="29"/>
      <c r="AF1714" s="24"/>
      <c r="AG1714" s="24"/>
      <c r="AH1714" s="24"/>
      <c r="AI1714" s="24"/>
      <c r="AJ1714" s="24"/>
    </row>
    <row r="1715" spans="14:36" x14ac:dyDescent="0.2">
      <c r="N1715" s="29"/>
      <c r="O1715" s="29"/>
      <c r="AF1715" s="24"/>
      <c r="AG1715" s="24"/>
      <c r="AH1715" s="24"/>
      <c r="AI1715" s="24"/>
      <c r="AJ1715" s="24"/>
    </row>
    <row r="1716" spans="14:36" x14ac:dyDescent="0.2">
      <c r="N1716" s="29"/>
      <c r="O1716" s="29"/>
      <c r="AF1716" s="24"/>
      <c r="AG1716" s="24"/>
      <c r="AH1716" s="24"/>
      <c r="AI1716" s="24"/>
      <c r="AJ1716" s="24"/>
    </row>
    <row r="1717" spans="14:36" x14ac:dyDescent="0.2">
      <c r="N1717" s="29"/>
      <c r="O1717" s="29"/>
      <c r="AF1717" s="24"/>
      <c r="AG1717" s="24"/>
      <c r="AH1717" s="24"/>
      <c r="AI1717" s="24"/>
      <c r="AJ1717" s="24"/>
    </row>
    <row r="1718" spans="14:36" x14ac:dyDescent="0.2">
      <c r="N1718" s="29"/>
      <c r="O1718" s="29"/>
      <c r="AF1718" s="24"/>
      <c r="AG1718" s="24"/>
      <c r="AH1718" s="24"/>
      <c r="AI1718" s="24"/>
      <c r="AJ1718" s="24"/>
    </row>
    <row r="1719" spans="14:36" x14ac:dyDescent="0.2">
      <c r="N1719" s="29"/>
      <c r="O1719" s="29"/>
      <c r="AF1719" s="24"/>
      <c r="AG1719" s="24"/>
      <c r="AH1719" s="24"/>
      <c r="AI1719" s="24"/>
      <c r="AJ1719" s="24"/>
    </row>
    <row r="1720" spans="14:36" x14ac:dyDescent="0.2">
      <c r="N1720" s="29"/>
      <c r="O1720" s="29"/>
      <c r="AF1720" s="24"/>
      <c r="AG1720" s="24"/>
      <c r="AH1720" s="24"/>
      <c r="AI1720" s="24"/>
      <c r="AJ1720" s="24"/>
    </row>
    <row r="1721" spans="14:36" x14ac:dyDescent="0.2">
      <c r="N1721" s="29"/>
      <c r="O1721" s="29"/>
      <c r="AF1721" s="24"/>
      <c r="AG1721" s="24"/>
      <c r="AH1721" s="24"/>
      <c r="AI1721" s="24"/>
      <c r="AJ1721" s="24"/>
    </row>
    <row r="1722" spans="14:36" x14ac:dyDescent="0.2">
      <c r="N1722" s="29"/>
      <c r="O1722" s="29"/>
      <c r="AF1722" s="24"/>
      <c r="AG1722" s="24"/>
      <c r="AH1722" s="24"/>
      <c r="AI1722" s="24"/>
      <c r="AJ1722" s="24"/>
    </row>
    <row r="1723" spans="14:36" x14ac:dyDescent="0.2">
      <c r="N1723" s="29"/>
      <c r="O1723" s="29"/>
      <c r="AF1723" s="24"/>
      <c r="AG1723" s="24"/>
      <c r="AH1723" s="24"/>
      <c r="AI1723" s="24"/>
      <c r="AJ1723" s="24"/>
    </row>
    <row r="1724" spans="14:36" x14ac:dyDescent="0.2">
      <c r="N1724" s="29"/>
      <c r="O1724" s="29"/>
      <c r="AF1724" s="24"/>
      <c r="AG1724" s="24"/>
      <c r="AH1724" s="24"/>
      <c r="AI1724" s="24"/>
      <c r="AJ1724" s="24"/>
    </row>
    <row r="1725" spans="14:36" x14ac:dyDescent="0.2">
      <c r="N1725" s="29"/>
      <c r="O1725" s="29"/>
      <c r="AF1725" s="24"/>
      <c r="AG1725" s="24"/>
      <c r="AH1725" s="24"/>
      <c r="AI1725" s="24"/>
      <c r="AJ1725" s="24"/>
    </row>
    <row r="1726" spans="14:36" x14ac:dyDescent="0.2">
      <c r="N1726" s="29"/>
      <c r="O1726" s="29"/>
      <c r="AF1726" s="24"/>
      <c r="AG1726" s="24"/>
      <c r="AH1726" s="24"/>
      <c r="AI1726" s="24"/>
      <c r="AJ1726" s="24"/>
    </row>
    <row r="1727" spans="14:36" x14ac:dyDescent="0.2">
      <c r="N1727" s="29"/>
      <c r="O1727" s="29"/>
      <c r="AF1727" s="24"/>
      <c r="AG1727" s="24"/>
      <c r="AH1727" s="24"/>
      <c r="AI1727" s="24"/>
      <c r="AJ1727" s="24"/>
    </row>
    <row r="1728" spans="14:36" x14ac:dyDescent="0.2">
      <c r="N1728" s="29"/>
      <c r="O1728" s="29"/>
      <c r="AF1728" s="24"/>
      <c r="AG1728" s="24"/>
      <c r="AH1728" s="24"/>
      <c r="AI1728" s="24"/>
      <c r="AJ1728" s="24"/>
    </row>
    <row r="1729" spans="14:36" x14ac:dyDescent="0.2">
      <c r="N1729" s="29"/>
      <c r="O1729" s="29"/>
      <c r="AF1729" s="24"/>
      <c r="AG1729" s="24"/>
      <c r="AH1729" s="24"/>
      <c r="AI1729" s="24"/>
      <c r="AJ1729" s="24"/>
    </row>
    <row r="1730" spans="14:36" x14ac:dyDescent="0.2">
      <c r="N1730" s="29"/>
      <c r="O1730" s="29"/>
      <c r="AF1730" s="24"/>
      <c r="AG1730" s="24"/>
      <c r="AH1730" s="24"/>
      <c r="AI1730" s="24"/>
      <c r="AJ1730" s="24"/>
    </row>
    <row r="1731" spans="14:36" x14ac:dyDescent="0.2">
      <c r="N1731" s="29"/>
      <c r="O1731" s="29"/>
      <c r="AF1731" s="24"/>
      <c r="AG1731" s="24"/>
      <c r="AH1731" s="24"/>
      <c r="AI1731" s="24"/>
      <c r="AJ1731" s="24"/>
    </row>
    <row r="1732" spans="14:36" x14ac:dyDescent="0.2">
      <c r="N1732" s="29"/>
      <c r="O1732" s="29"/>
      <c r="AF1732" s="24"/>
      <c r="AG1732" s="24"/>
      <c r="AH1732" s="24"/>
      <c r="AI1732" s="24"/>
      <c r="AJ1732" s="24"/>
    </row>
    <row r="1733" spans="14:36" x14ac:dyDescent="0.2">
      <c r="N1733" s="29"/>
      <c r="O1733" s="29"/>
      <c r="AF1733" s="24"/>
      <c r="AG1733" s="24"/>
      <c r="AH1733" s="24"/>
      <c r="AI1733" s="24"/>
      <c r="AJ1733" s="24"/>
    </row>
    <row r="1734" spans="14:36" x14ac:dyDescent="0.2">
      <c r="N1734" s="29"/>
      <c r="O1734" s="29"/>
      <c r="AF1734" s="24"/>
      <c r="AG1734" s="24"/>
      <c r="AH1734" s="24"/>
      <c r="AI1734" s="24"/>
      <c r="AJ1734" s="24"/>
    </row>
    <row r="1735" spans="14:36" x14ac:dyDescent="0.2">
      <c r="N1735" s="29"/>
      <c r="O1735" s="29"/>
      <c r="AF1735" s="24"/>
      <c r="AG1735" s="24"/>
      <c r="AH1735" s="24"/>
      <c r="AI1735" s="24"/>
      <c r="AJ1735" s="24"/>
    </row>
    <row r="1736" spans="14:36" x14ac:dyDescent="0.2">
      <c r="N1736" s="29"/>
      <c r="O1736" s="29"/>
      <c r="AF1736" s="24"/>
      <c r="AG1736" s="24"/>
      <c r="AH1736" s="24"/>
      <c r="AI1736" s="24"/>
      <c r="AJ1736" s="24"/>
    </row>
    <row r="1737" spans="14:36" x14ac:dyDescent="0.2">
      <c r="N1737" s="29"/>
      <c r="O1737" s="29"/>
      <c r="AF1737" s="24"/>
      <c r="AG1737" s="24"/>
      <c r="AH1737" s="24"/>
      <c r="AI1737" s="24"/>
      <c r="AJ1737" s="24"/>
    </row>
    <row r="1738" spans="14:36" x14ac:dyDescent="0.2">
      <c r="N1738" s="29"/>
      <c r="O1738" s="29"/>
      <c r="AF1738" s="24"/>
      <c r="AG1738" s="24"/>
      <c r="AH1738" s="24"/>
      <c r="AI1738" s="24"/>
      <c r="AJ1738" s="24"/>
    </row>
    <row r="1739" spans="14:36" x14ac:dyDescent="0.2">
      <c r="N1739" s="29"/>
      <c r="O1739" s="29"/>
      <c r="AF1739" s="24"/>
      <c r="AG1739" s="24"/>
      <c r="AH1739" s="24"/>
      <c r="AI1739" s="24"/>
      <c r="AJ1739" s="24"/>
    </row>
    <row r="1740" spans="14:36" x14ac:dyDescent="0.2">
      <c r="N1740" s="29"/>
      <c r="O1740" s="29"/>
      <c r="AF1740" s="24"/>
      <c r="AG1740" s="24"/>
      <c r="AH1740" s="24"/>
      <c r="AI1740" s="24"/>
      <c r="AJ1740" s="24"/>
    </row>
    <row r="1741" spans="14:36" x14ac:dyDescent="0.2">
      <c r="N1741" s="29"/>
      <c r="O1741" s="29"/>
      <c r="AF1741" s="24"/>
      <c r="AG1741" s="24"/>
      <c r="AH1741" s="24"/>
      <c r="AI1741" s="24"/>
      <c r="AJ1741" s="24"/>
    </row>
    <row r="1742" spans="14:36" x14ac:dyDescent="0.2">
      <c r="N1742" s="29"/>
      <c r="O1742" s="29"/>
      <c r="AF1742" s="24"/>
      <c r="AG1742" s="24"/>
      <c r="AH1742" s="24"/>
      <c r="AI1742" s="24"/>
      <c r="AJ1742" s="24"/>
    </row>
    <row r="1743" spans="14:36" x14ac:dyDescent="0.2">
      <c r="N1743" s="29"/>
      <c r="O1743" s="29"/>
      <c r="AF1743" s="24"/>
      <c r="AG1743" s="24"/>
      <c r="AH1743" s="24"/>
      <c r="AI1743" s="24"/>
      <c r="AJ1743" s="24"/>
    </row>
    <row r="1744" spans="14:36" x14ac:dyDescent="0.2">
      <c r="N1744" s="29"/>
      <c r="O1744" s="29"/>
      <c r="AF1744" s="24"/>
      <c r="AG1744" s="24"/>
      <c r="AH1744" s="24"/>
      <c r="AI1744" s="24"/>
      <c r="AJ1744" s="24"/>
    </row>
    <row r="1745" spans="14:36" x14ac:dyDescent="0.2">
      <c r="N1745" s="29"/>
      <c r="O1745" s="29"/>
      <c r="AF1745" s="24"/>
      <c r="AG1745" s="24"/>
      <c r="AH1745" s="24"/>
      <c r="AI1745" s="24"/>
      <c r="AJ1745" s="24"/>
    </row>
    <row r="1746" spans="14:36" x14ac:dyDescent="0.2">
      <c r="N1746" s="29"/>
      <c r="O1746" s="29"/>
      <c r="AF1746" s="24"/>
      <c r="AG1746" s="24"/>
      <c r="AH1746" s="24"/>
      <c r="AI1746" s="24"/>
      <c r="AJ1746" s="24"/>
    </row>
    <row r="1747" spans="14:36" x14ac:dyDescent="0.2">
      <c r="N1747" s="29"/>
      <c r="O1747" s="29"/>
      <c r="AF1747" s="24"/>
      <c r="AG1747" s="24"/>
      <c r="AH1747" s="24"/>
      <c r="AI1747" s="24"/>
      <c r="AJ1747" s="24"/>
    </row>
    <row r="1748" spans="14:36" x14ac:dyDescent="0.2">
      <c r="N1748" s="29"/>
      <c r="O1748" s="29"/>
      <c r="AF1748" s="24"/>
      <c r="AG1748" s="24"/>
      <c r="AH1748" s="24"/>
      <c r="AI1748" s="24"/>
      <c r="AJ1748" s="24"/>
    </row>
    <row r="1749" spans="14:36" x14ac:dyDescent="0.2">
      <c r="N1749" s="29"/>
      <c r="O1749" s="29"/>
      <c r="AF1749" s="24"/>
      <c r="AG1749" s="24"/>
      <c r="AH1749" s="24"/>
      <c r="AI1749" s="24"/>
      <c r="AJ1749" s="24"/>
    </row>
    <row r="1750" spans="14:36" x14ac:dyDescent="0.2">
      <c r="N1750" s="29"/>
      <c r="O1750" s="29"/>
      <c r="AF1750" s="24"/>
      <c r="AG1750" s="24"/>
      <c r="AH1750" s="24"/>
      <c r="AI1750" s="24"/>
      <c r="AJ1750" s="24"/>
    </row>
    <row r="1751" spans="14:36" x14ac:dyDescent="0.2">
      <c r="N1751" s="29"/>
      <c r="O1751" s="29"/>
      <c r="AF1751" s="24"/>
      <c r="AG1751" s="24"/>
      <c r="AH1751" s="24"/>
      <c r="AI1751" s="24"/>
      <c r="AJ1751" s="24"/>
    </row>
    <row r="1752" spans="14:36" x14ac:dyDescent="0.2">
      <c r="N1752" s="29"/>
      <c r="O1752" s="29"/>
      <c r="AF1752" s="24"/>
      <c r="AG1752" s="24"/>
      <c r="AH1752" s="24"/>
      <c r="AI1752" s="24"/>
      <c r="AJ1752" s="24"/>
    </row>
    <row r="1753" spans="14:36" x14ac:dyDescent="0.2">
      <c r="N1753" s="29"/>
      <c r="O1753" s="29"/>
      <c r="AF1753" s="24"/>
      <c r="AG1753" s="24"/>
      <c r="AH1753" s="24"/>
      <c r="AI1753" s="24"/>
      <c r="AJ1753" s="24"/>
    </row>
    <row r="1754" spans="14:36" x14ac:dyDescent="0.2">
      <c r="N1754" s="29"/>
      <c r="O1754" s="29"/>
      <c r="AF1754" s="24"/>
      <c r="AG1754" s="24"/>
      <c r="AH1754" s="24"/>
      <c r="AI1754" s="24"/>
      <c r="AJ1754" s="24"/>
    </row>
    <row r="1755" spans="14:36" x14ac:dyDescent="0.2">
      <c r="N1755" s="29"/>
      <c r="O1755" s="29"/>
      <c r="AF1755" s="24"/>
      <c r="AG1755" s="24"/>
      <c r="AH1755" s="24"/>
      <c r="AI1755" s="24"/>
      <c r="AJ1755" s="24"/>
    </row>
    <row r="1756" spans="14:36" x14ac:dyDescent="0.2">
      <c r="N1756" s="29"/>
      <c r="O1756" s="29"/>
      <c r="AF1756" s="24"/>
      <c r="AG1756" s="24"/>
      <c r="AH1756" s="24"/>
      <c r="AI1756" s="24"/>
      <c r="AJ1756" s="24"/>
    </row>
    <row r="1757" spans="14:36" x14ac:dyDescent="0.2">
      <c r="N1757" s="29"/>
      <c r="O1757" s="29"/>
      <c r="AF1757" s="24"/>
      <c r="AG1757" s="24"/>
      <c r="AH1757" s="24"/>
      <c r="AI1757" s="24"/>
      <c r="AJ1757" s="24"/>
    </row>
    <row r="1758" spans="14:36" x14ac:dyDescent="0.2">
      <c r="N1758" s="29"/>
      <c r="O1758" s="29"/>
      <c r="AF1758" s="24"/>
      <c r="AG1758" s="24"/>
      <c r="AH1758" s="24"/>
      <c r="AI1758" s="24"/>
      <c r="AJ1758" s="24"/>
    </row>
    <row r="1759" spans="14:36" x14ac:dyDescent="0.2">
      <c r="N1759" s="29"/>
      <c r="O1759" s="29"/>
      <c r="AF1759" s="24"/>
      <c r="AG1759" s="24"/>
      <c r="AH1759" s="24"/>
      <c r="AI1759" s="24"/>
      <c r="AJ1759" s="24"/>
    </row>
    <row r="1760" spans="14:36" x14ac:dyDescent="0.2">
      <c r="N1760" s="29"/>
      <c r="O1760" s="29"/>
      <c r="AF1760" s="24"/>
      <c r="AG1760" s="24"/>
      <c r="AH1760" s="24"/>
      <c r="AI1760" s="24"/>
      <c r="AJ1760" s="24"/>
    </row>
    <row r="1761" spans="14:36" x14ac:dyDescent="0.2">
      <c r="N1761" s="29"/>
      <c r="O1761" s="29"/>
      <c r="AF1761" s="24"/>
      <c r="AG1761" s="24"/>
      <c r="AH1761" s="24"/>
      <c r="AI1761" s="24"/>
      <c r="AJ1761" s="24"/>
    </row>
    <row r="1762" spans="14:36" x14ac:dyDescent="0.2">
      <c r="N1762" s="29"/>
      <c r="O1762" s="29"/>
      <c r="AF1762" s="24"/>
      <c r="AG1762" s="24"/>
      <c r="AH1762" s="24"/>
      <c r="AI1762" s="24"/>
      <c r="AJ1762" s="24"/>
    </row>
    <row r="1763" spans="14:36" x14ac:dyDescent="0.2">
      <c r="N1763" s="29"/>
      <c r="O1763" s="29"/>
      <c r="AF1763" s="24"/>
      <c r="AG1763" s="24"/>
      <c r="AH1763" s="24"/>
      <c r="AI1763" s="24"/>
      <c r="AJ1763" s="24"/>
    </row>
    <row r="1764" spans="14:36" x14ac:dyDescent="0.2">
      <c r="N1764" s="29"/>
      <c r="O1764" s="29"/>
      <c r="AF1764" s="24"/>
      <c r="AG1764" s="24"/>
      <c r="AH1764" s="24"/>
      <c r="AI1764" s="24"/>
      <c r="AJ1764" s="24"/>
    </row>
    <row r="1765" spans="14:36" x14ac:dyDescent="0.2">
      <c r="N1765" s="29"/>
      <c r="O1765" s="29"/>
      <c r="AF1765" s="24"/>
      <c r="AG1765" s="24"/>
      <c r="AH1765" s="24"/>
      <c r="AI1765" s="24"/>
      <c r="AJ1765" s="24"/>
    </row>
    <row r="1766" spans="14:36" x14ac:dyDescent="0.2">
      <c r="N1766" s="29"/>
      <c r="O1766" s="29"/>
      <c r="AF1766" s="24"/>
      <c r="AG1766" s="24"/>
      <c r="AH1766" s="24"/>
      <c r="AI1766" s="24"/>
      <c r="AJ1766" s="24"/>
    </row>
    <row r="1767" spans="14:36" x14ac:dyDescent="0.2">
      <c r="N1767" s="29"/>
      <c r="O1767" s="29"/>
      <c r="AF1767" s="24"/>
      <c r="AG1767" s="24"/>
      <c r="AH1767" s="24"/>
      <c r="AI1767" s="24"/>
      <c r="AJ1767" s="24"/>
    </row>
    <row r="1768" spans="14:36" x14ac:dyDescent="0.2">
      <c r="N1768" s="29"/>
      <c r="O1768" s="29"/>
      <c r="AF1768" s="24"/>
      <c r="AG1768" s="24"/>
      <c r="AH1768" s="24"/>
      <c r="AI1768" s="24"/>
      <c r="AJ1768" s="24"/>
    </row>
    <row r="1769" spans="14:36" x14ac:dyDescent="0.2">
      <c r="N1769" s="29"/>
      <c r="O1769" s="29"/>
      <c r="AF1769" s="24"/>
      <c r="AG1769" s="24"/>
      <c r="AH1769" s="24"/>
      <c r="AI1769" s="24"/>
      <c r="AJ1769" s="24"/>
    </row>
    <row r="1770" spans="14:36" x14ac:dyDescent="0.2">
      <c r="N1770" s="29"/>
      <c r="O1770" s="29"/>
      <c r="AF1770" s="24"/>
      <c r="AG1770" s="24"/>
      <c r="AH1770" s="24"/>
      <c r="AI1770" s="24"/>
      <c r="AJ1770" s="24"/>
    </row>
    <row r="1771" spans="14:36" x14ac:dyDescent="0.2">
      <c r="N1771" s="29"/>
      <c r="O1771" s="29"/>
      <c r="AF1771" s="24"/>
      <c r="AG1771" s="24"/>
      <c r="AH1771" s="24"/>
      <c r="AI1771" s="24"/>
      <c r="AJ1771" s="24"/>
    </row>
    <row r="1772" spans="14:36" x14ac:dyDescent="0.2">
      <c r="N1772" s="29"/>
      <c r="O1772" s="29"/>
      <c r="AF1772" s="24"/>
      <c r="AG1772" s="24"/>
      <c r="AH1772" s="24"/>
      <c r="AI1772" s="24"/>
      <c r="AJ1772" s="24"/>
    </row>
    <row r="1773" spans="14:36" x14ac:dyDescent="0.2">
      <c r="N1773" s="29"/>
      <c r="O1773" s="29"/>
      <c r="AF1773" s="24"/>
      <c r="AG1773" s="24"/>
      <c r="AH1773" s="24"/>
      <c r="AI1773" s="24"/>
      <c r="AJ1773" s="24"/>
    </row>
    <row r="1774" spans="14:36" x14ac:dyDescent="0.2">
      <c r="N1774" s="29"/>
      <c r="O1774" s="29"/>
      <c r="AF1774" s="24"/>
      <c r="AG1774" s="24"/>
      <c r="AH1774" s="24"/>
      <c r="AI1774" s="24"/>
      <c r="AJ1774" s="24"/>
    </row>
    <row r="1775" spans="14:36" x14ac:dyDescent="0.2">
      <c r="N1775" s="29"/>
      <c r="O1775" s="29"/>
      <c r="AF1775" s="24"/>
      <c r="AG1775" s="24"/>
      <c r="AH1775" s="24"/>
      <c r="AI1775" s="24"/>
      <c r="AJ1775" s="24"/>
    </row>
    <row r="1776" spans="14:36" x14ac:dyDescent="0.2">
      <c r="N1776" s="29"/>
      <c r="O1776" s="29"/>
      <c r="AF1776" s="24"/>
      <c r="AG1776" s="24"/>
      <c r="AH1776" s="24"/>
      <c r="AI1776" s="24"/>
      <c r="AJ1776" s="24"/>
    </row>
    <row r="1777" spans="14:36" x14ac:dyDescent="0.2">
      <c r="N1777" s="29"/>
      <c r="O1777" s="29"/>
      <c r="AF1777" s="24"/>
      <c r="AG1777" s="24"/>
      <c r="AH1777" s="24"/>
      <c r="AI1777" s="24"/>
      <c r="AJ1777" s="24"/>
    </row>
    <row r="1778" spans="14:36" x14ac:dyDescent="0.2">
      <c r="N1778" s="29"/>
      <c r="O1778" s="29"/>
      <c r="AF1778" s="24"/>
      <c r="AG1778" s="24"/>
      <c r="AH1778" s="24"/>
      <c r="AI1778" s="24"/>
      <c r="AJ1778" s="24"/>
    </row>
    <row r="1779" spans="14:36" x14ac:dyDescent="0.2">
      <c r="N1779" s="29"/>
      <c r="O1779" s="29"/>
      <c r="AF1779" s="24"/>
      <c r="AG1779" s="24"/>
      <c r="AH1779" s="24"/>
      <c r="AI1779" s="24"/>
      <c r="AJ1779" s="24"/>
    </row>
    <row r="1780" spans="14:36" x14ac:dyDescent="0.2">
      <c r="N1780" s="29"/>
      <c r="O1780" s="29"/>
      <c r="AF1780" s="24"/>
      <c r="AG1780" s="24"/>
      <c r="AH1780" s="24"/>
      <c r="AI1780" s="24"/>
      <c r="AJ1780" s="24"/>
    </row>
    <row r="1781" spans="14:36" x14ac:dyDescent="0.2">
      <c r="N1781" s="29"/>
      <c r="O1781" s="29"/>
      <c r="AF1781" s="24"/>
      <c r="AG1781" s="24"/>
      <c r="AH1781" s="24"/>
      <c r="AI1781" s="24"/>
      <c r="AJ1781" s="24"/>
    </row>
    <row r="1782" spans="14:36" x14ac:dyDescent="0.2">
      <c r="N1782" s="29"/>
      <c r="O1782" s="29"/>
      <c r="AF1782" s="24"/>
      <c r="AG1782" s="24"/>
      <c r="AH1782" s="24"/>
      <c r="AI1782" s="24"/>
      <c r="AJ1782" s="24"/>
    </row>
    <row r="1783" spans="14:36" x14ac:dyDescent="0.2">
      <c r="N1783" s="29"/>
      <c r="O1783" s="29"/>
      <c r="AF1783" s="24"/>
      <c r="AG1783" s="24"/>
      <c r="AH1783" s="24"/>
      <c r="AI1783" s="24"/>
      <c r="AJ1783" s="24"/>
    </row>
    <row r="1784" spans="14:36" x14ac:dyDescent="0.2">
      <c r="N1784" s="29"/>
      <c r="O1784" s="29"/>
      <c r="AF1784" s="24"/>
      <c r="AG1784" s="24"/>
      <c r="AH1784" s="24"/>
      <c r="AI1784" s="24"/>
      <c r="AJ1784" s="24"/>
    </row>
    <row r="1785" spans="14:36" x14ac:dyDescent="0.2">
      <c r="N1785" s="29"/>
      <c r="O1785" s="29"/>
      <c r="AF1785" s="24"/>
      <c r="AG1785" s="24"/>
      <c r="AH1785" s="24"/>
      <c r="AI1785" s="24"/>
      <c r="AJ1785" s="24"/>
    </row>
    <row r="1786" spans="14:36" x14ac:dyDescent="0.2">
      <c r="N1786" s="29"/>
      <c r="O1786" s="29"/>
      <c r="AF1786" s="24"/>
      <c r="AG1786" s="24"/>
      <c r="AH1786" s="24"/>
      <c r="AI1786" s="24"/>
      <c r="AJ1786" s="24"/>
    </row>
    <row r="1787" spans="14:36" x14ac:dyDescent="0.2">
      <c r="N1787" s="29"/>
      <c r="O1787" s="29"/>
      <c r="AF1787" s="24"/>
      <c r="AG1787" s="24"/>
      <c r="AH1787" s="24"/>
      <c r="AI1787" s="24"/>
      <c r="AJ1787" s="24"/>
    </row>
    <row r="1788" spans="14:36" x14ac:dyDescent="0.2">
      <c r="N1788" s="29"/>
      <c r="O1788" s="29"/>
      <c r="AF1788" s="24"/>
      <c r="AG1788" s="24"/>
      <c r="AH1788" s="24"/>
      <c r="AI1788" s="24"/>
      <c r="AJ1788" s="24"/>
    </row>
    <row r="1789" spans="14:36" x14ac:dyDescent="0.2">
      <c r="N1789" s="29"/>
      <c r="O1789" s="29"/>
      <c r="AF1789" s="24"/>
      <c r="AG1789" s="24"/>
      <c r="AH1789" s="24"/>
      <c r="AI1789" s="24"/>
      <c r="AJ1789" s="24"/>
    </row>
    <row r="1790" spans="14:36" x14ac:dyDescent="0.2">
      <c r="N1790" s="29"/>
      <c r="O1790" s="29"/>
      <c r="AF1790" s="24"/>
      <c r="AG1790" s="24"/>
      <c r="AH1790" s="24"/>
      <c r="AI1790" s="24"/>
      <c r="AJ1790" s="24"/>
    </row>
    <row r="1791" spans="14:36" x14ac:dyDescent="0.2">
      <c r="N1791" s="29"/>
      <c r="O1791" s="29"/>
      <c r="AF1791" s="24"/>
      <c r="AG1791" s="24"/>
      <c r="AH1791" s="24"/>
      <c r="AI1791" s="24"/>
      <c r="AJ1791" s="24"/>
    </row>
    <row r="1792" spans="14:36" x14ac:dyDescent="0.2">
      <c r="N1792" s="29"/>
      <c r="O1792" s="29"/>
      <c r="AF1792" s="24"/>
      <c r="AG1792" s="24"/>
      <c r="AH1792" s="24"/>
      <c r="AI1792" s="24"/>
      <c r="AJ1792" s="24"/>
    </row>
    <row r="1793" spans="14:36" x14ac:dyDescent="0.2">
      <c r="N1793" s="29"/>
      <c r="O1793" s="29"/>
      <c r="AF1793" s="24"/>
      <c r="AG1793" s="24"/>
      <c r="AH1793" s="24"/>
      <c r="AI1793" s="24"/>
      <c r="AJ1793" s="24"/>
    </row>
    <row r="1794" spans="14:36" x14ac:dyDescent="0.2">
      <c r="N1794" s="29"/>
      <c r="O1794" s="29"/>
      <c r="AF1794" s="24"/>
      <c r="AG1794" s="24"/>
      <c r="AH1794" s="24"/>
      <c r="AI1794" s="24"/>
      <c r="AJ1794" s="24"/>
    </row>
    <row r="1795" spans="14:36" x14ac:dyDescent="0.2">
      <c r="N1795" s="29"/>
      <c r="O1795" s="29"/>
      <c r="AF1795" s="24"/>
      <c r="AG1795" s="24"/>
      <c r="AH1795" s="24"/>
      <c r="AI1795" s="24"/>
      <c r="AJ1795" s="24"/>
    </row>
    <row r="1796" spans="14:36" x14ac:dyDescent="0.2">
      <c r="N1796" s="29"/>
      <c r="O1796" s="29"/>
      <c r="AF1796" s="24"/>
      <c r="AG1796" s="24"/>
      <c r="AH1796" s="24"/>
      <c r="AI1796" s="24"/>
      <c r="AJ1796" s="24"/>
    </row>
    <row r="1797" spans="14:36" x14ac:dyDescent="0.2">
      <c r="N1797" s="29"/>
      <c r="O1797" s="29"/>
      <c r="AF1797" s="24"/>
      <c r="AG1797" s="24"/>
      <c r="AH1797" s="24"/>
      <c r="AI1797" s="24"/>
      <c r="AJ1797" s="24"/>
    </row>
    <row r="1798" spans="14:36" x14ac:dyDescent="0.2">
      <c r="N1798" s="29"/>
      <c r="O1798" s="29"/>
      <c r="AF1798" s="24"/>
      <c r="AG1798" s="24"/>
      <c r="AH1798" s="24"/>
      <c r="AI1798" s="24"/>
      <c r="AJ1798" s="24"/>
    </row>
    <row r="1799" spans="14:36" x14ac:dyDescent="0.2">
      <c r="N1799" s="29"/>
      <c r="O1799" s="29"/>
      <c r="AF1799" s="24"/>
      <c r="AG1799" s="24"/>
      <c r="AH1799" s="24"/>
      <c r="AI1799" s="24"/>
      <c r="AJ1799" s="24"/>
    </row>
    <row r="1800" spans="14:36" x14ac:dyDescent="0.2">
      <c r="N1800" s="29"/>
      <c r="O1800" s="29"/>
      <c r="AF1800" s="24"/>
      <c r="AG1800" s="24"/>
      <c r="AH1800" s="24"/>
      <c r="AI1800" s="24"/>
      <c r="AJ1800" s="24"/>
    </row>
    <row r="1801" spans="14:36" x14ac:dyDescent="0.2">
      <c r="N1801" s="29"/>
      <c r="O1801" s="29"/>
      <c r="AF1801" s="24"/>
      <c r="AG1801" s="24"/>
      <c r="AH1801" s="24"/>
      <c r="AI1801" s="24"/>
      <c r="AJ1801" s="24"/>
    </row>
    <row r="1802" spans="14:36" x14ac:dyDescent="0.2">
      <c r="N1802" s="29"/>
      <c r="O1802" s="29"/>
      <c r="AF1802" s="24"/>
      <c r="AG1802" s="24"/>
      <c r="AH1802" s="24"/>
      <c r="AI1802" s="24"/>
      <c r="AJ1802" s="24"/>
    </row>
    <row r="1803" spans="14:36" x14ac:dyDescent="0.2">
      <c r="N1803" s="29"/>
      <c r="O1803" s="29"/>
      <c r="AF1803" s="24"/>
      <c r="AG1803" s="24"/>
      <c r="AH1803" s="24"/>
      <c r="AI1803" s="24"/>
      <c r="AJ1803" s="24"/>
    </row>
    <row r="1804" spans="14:36" x14ac:dyDescent="0.2">
      <c r="N1804" s="29"/>
      <c r="O1804" s="29"/>
      <c r="AF1804" s="24"/>
      <c r="AG1804" s="24"/>
      <c r="AH1804" s="24"/>
      <c r="AI1804" s="24"/>
      <c r="AJ1804" s="24"/>
    </row>
    <row r="1805" spans="14:36" x14ac:dyDescent="0.2">
      <c r="N1805" s="29"/>
      <c r="O1805" s="29"/>
      <c r="AF1805" s="24"/>
      <c r="AG1805" s="24"/>
      <c r="AH1805" s="24"/>
      <c r="AI1805" s="24"/>
      <c r="AJ1805" s="24"/>
    </row>
    <row r="1806" spans="14:36" x14ac:dyDescent="0.2">
      <c r="N1806" s="29"/>
      <c r="O1806" s="29"/>
      <c r="AF1806" s="24"/>
      <c r="AG1806" s="24"/>
      <c r="AH1806" s="24"/>
      <c r="AI1806" s="24"/>
      <c r="AJ1806" s="24"/>
    </row>
    <row r="1807" spans="14:36" x14ac:dyDescent="0.2">
      <c r="N1807" s="29"/>
      <c r="O1807" s="29"/>
      <c r="AF1807" s="24"/>
      <c r="AG1807" s="24"/>
      <c r="AH1807" s="24"/>
      <c r="AI1807" s="24"/>
      <c r="AJ1807" s="24"/>
    </row>
    <row r="1808" spans="14:36" x14ac:dyDescent="0.2">
      <c r="N1808" s="29"/>
      <c r="O1808" s="29"/>
      <c r="AF1808" s="24"/>
      <c r="AG1808" s="24"/>
      <c r="AH1808" s="24"/>
      <c r="AI1808" s="24"/>
      <c r="AJ1808" s="24"/>
    </row>
    <row r="1809" spans="14:36" x14ac:dyDescent="0.2">
      <c r="N1809" s="29"/>
      <c r="O1809" s="29"/>
      <c r="AF1809" s="24"/>
      <c r="AG1809" s="24"/>
      <c r="AH1809" s="24"/>
      <c r="AI1809" s="24"/>
      <c r="AJ1809" s="24"/>
    </row>
    <row r="1810" spans="14:36" x14ac:dyDescent="0.2">
      <c r="N1810" s="29"/>
      <c r="O1810" s="29"/>
      <c r="AF1810" s="24"/>
      <c r="AG1810" s="24"/>
      <c r="AH1810" s="24"/>
      <c r="AI1810" s="24"/>
      <c r="AJ1810" s="24"/>
    </row>
    <row r="1811" spans="14:36" x14ac:dyDescent="0.2">
      <c r="N1811" s="29"/>
      <c r="O1811" s="29"/>
      <c r="AF1811" s="24"/>
      <c r="AG1811" s="24"/>
      <c r="AH1811" s="24"/>
      <c r="AI1811" s="24"/>
      <c r="AJ1811" s="24"/>
    </row>
    <row r="1812" spans="14:36" x14ac:dyDescent="0.2">
      <c r="N1812" s="29"/>
      <c r="O1812" s="29"/>
      <c r="AF1812" s="24"/>
      <c r="AG1812" s="24"/>
      <c r="AH1812" s="24"/>
      <c r="AI1812" s="24"/>
      <c r="AJ1812" s="24"/>
    </row>
    <row r="1813" spans="14:36" x14ac:dyDescent="0.2">
      <c r="N1813" s="29"/>
      <c r="O1813" s="29"/>
      <c r="AF1813" s="24"/>
      <c r="AG1813" s="24"/>
      <c r="AH1813" s="24"/>
      <c r="AI1813" s="24"/>
      <c r="AJ1813" s="24"/>
    </row>
    <row r="1814" spans="14:36" x14ac:dyDescent="0.2">
      <c r="N1814" s="29"/>
      <c r="O1814" s="29"/>
      <c r="AF1814" s="24"/>
      <c r="AG1814" s="24"/>
      <c r="AH1814" s="24"/>
      <c r="AI1814" s="24"/>
      <c r="AJ1814" s="24"/>
    </row>
    <row r="1815" spans="14:36" x14ac:dyDescent="0.2">
      <c r="N1815" s="29"/>
      <c r="O1815" s="29"/>
      <c r="AF1815" s="24"/>
      <c r="AG1815" s="24"/>
      <c r="AH1815" s="24"/>
      <c r="AI1815" s="24"/>
      <c r="AJ1815" s="24"/>
    </row>
    <row r="1816" spans="14:36" x14ac:dyDescent="0.2">
      <c r="N1816" s="29"/>
      <c r="O1816" s="29"/>
      <c r="AF1816" s="24"/>
      <c r="AG1816" s="24"/>
      <c r="AH1816" s="24"/>
      <c r="AI1816" s="24"/>
      <c r="AJ1816" s="24"/>
    </row>
    <row r="1817" spans="14:36" x14ac:dyDescent="0.2">
      <c r="N1817" s="29"/>
      <c r="O1817" s="29"/>
      <c r="AF1817" s="24"/>
      <c r="AG1817" s="24"/>
      <c r="AH1817" s="24"/>
      <c r="AI1817" s="24"/>
      <c r="AJ1817" s="24"/>
    </row>
    <row r="1818" spans="14:36" x14ac:dyDescent="0.2">
      <c r="N1818" s="29"/>
      <c r="O1818" s="29"/>
      <c r="AF1818" s="24"/>
      <c r="AG1818" s="24"/>
      <c r="AH1818" s="24"/>
      <c r="AI1818" s="24"/>
      <c r="AJ1818" s="24"/>
    </row>
    <row r="1819" spans="14:36" x14ac:dyDescent="0.2">
      <c r="N1819" s="29"/>
      <c r="O1819" s="29"/>
      <c r="AF1819" s="24"/>
      <c r="AG1819" s="24"/>
      <c r="AH1819" s="24"/>
      <c r="AI1819" s="24"/>
      <c r="AJ1819" s="24"/>
    </row>
    <row r="1820" spans="14:36" x14ac:dyDescent="0.2">
      <c r="N1820" s="29"/>
      <c r="O1820" s="29"/>
      <c r="AF1820" s="24"/>
      <c r="AG1820" s="24"/>
      <c r="AH1820" s="24"/>
      <c r="AI1820" s="24"/>
      <c r="AJ1820" s="24"/>
    </row>
    <row r="1821" spans="14:36" x14ac:dyDescent="0.2">
      <c r="N1821" s="29"/>
      <c r="O1821" s="29"/>
      <c r="AF1821" s="24"/>
      <c r="AG1821" s="24"/>
      <c r="AH1821" s="24"/>
      <c r="AI1821" s="24"/>
      <c r="AJ1821" s="24"/>
    </row>
    <row r="1822" spans="14:36" x14ac:dyDescent="0.2">
      <c r="N1822" s="29"/>
      <c r="O1822" s="29"/>
      <c r="AF1822" s="24"/>
      <c r="AG1822" s="24"/>
      <c r="AH1822" s="24"/>
      <c r="AI1822" s="24"/>
      <c r="AJ1822" s="24"/>
    </row>
    <row r="1823" spans="14:36" x14ac:dyDescent="0.2">
      <c r="N1823" s="29"/>
      <c r="O1823" s="29"/>
      <c r="AF1823" s="24"/>
      <c r="AG1823" s="24"/>
      <c r="AH1823" s="24"/>
      <c r="AI1823" s="24"/>
      <c r="AJ1823" s="24"/>
    </row>
    <row r="1824" spans="14:36" x14ac:dyDescent="0.2">
      <c r="N1824" s="29"/>
      <c r="O1824" s="29"/>
      <c r="AF1824" s="24"/>
      <c r="AG1824" s="24"/>
      <c r="AH1824" s="24"/>
      <c r="AI1824" s="24"/>
      <c r="AJ1824" s="24"/>
    </row>
    <row r="1825" spans="14:36" x14ac:dyDescent="0.2">
      <c r="N1825" s="29"/>
      <c r="O1825" s="29"/>
      <c r="AF1825" s="24"/>
      <c r="AG1825" s="24"/>
      <c r="AH1825" s="24"/>
      <c r="AI1825" s="24"/>
      <c r="AJ1825" s="24"/>
    </row>
    <row r="1826" spans="14:36" x14ac:dyDescent="0.2">
      <c r="N1826" s="29"/>
      <c r="O1826" s="29"/>
      <c r="AF1826" s="24"/>
      <c r="AG1826" s="24"/>
      <c r="AH1826" s="24"/>
      <c r="AI1826" s="24"/>
      <c r="AJ1826" s="24"/>
    </row>
    <row r="1827" spans="14:36" x14ac:dyDescent="0.2">
      <c r="N1827" s="29"/>
      <c r="O1827" s="29"/>
      <c r="AF1827" s="24"/>
      <c r="AG1827" s="24"/>
      <c r="AH1827" s="24"/>
      <c r="AI1827" s="24"/>
      <c r="AJ1827" s="24"/>
    </row>
    <row r="1828" spans="14:36" x14ac:dyDescent="0.2">
      <c r="N1828" s="29"/>
      <c r="O1828" s="29"/>
      <c r="AF1828" s="24"/>
      <c r="AG1828" s="24"/>
      <c r="AH1828" s="24"/>
      <c r="AI1828" s="24"/>
      <c r="AJ1828" s="24"/>
    </row>
    <row r="1829" spans="14:36" x14ac:dyDescent="0.2">
      <c r="N1829" s="29"/>
      <c r="O1829" s="29"/>
      <c r="AF1829" s="24"/>
      <c r="AG1829" s="24"/>
      <c r="AH1829" s="24"/>
      <c r="AI1829" s="24"/>
      <c r="AJ1829" s="24"/>
    </row>
    <row r="1830" spans="14:36" x14ac:dyDescent="0.2">
      <c r="N1830" s="29"/>
      <c r="O1830" s="29"/>
      <c r="AF1830" s="24"/>
      <c r="AG1830" s="24"/>
      <c r="AH1830" s="24"/>
      <c r="AI1830" s="24"/>
      <c r="AJ1830" s="24"/>
    </row>
    <row r="1831" spans="14:36" x14ac:dyDescent="0.2">
      <c r="N1831" s="29"/>
      <c r="O1831" s="29"/>
      <c r="AF1831" s="24"/>
      <c r="AG1831" s="24"/>
      <c r="AH1831" s="24"/>
      <c r="AI1831" s="24"/>
      <c r="AJ1831" s="24"/>
    </row>
    <row r="1832" spans="14:36" x14ac:dyDescent="0.2">
      <c r="N1832" s="29"/>
      <c r="O1832" s="29"/>
      <c r="AF1832" s="24"/>
      <c r="AG1832" s="24"/>
      <c r="AH1832" s="24"/>
      <c r="AI1832" s="24"/>
      <c r="AJ1832" s="24"/>
    </row>
    <row r="1833" spans="14:36" x14ac:dyDescent="0.2">
      <c r="N1833" s="29"/>
      <c r="O1833" s="29"/>
      <c r="AF1833" s="24"/>
      <c r="AG1833" s="24"/>
      <c r="AH1833" s="24"/>
      <c r="AI1833" s="24"/>
      <c r="AJ1833" s="24"/>
    </row>
    <row r="1834" spans="14:36" x14ac:dyDescent="0.2">
      <c r="N1834" s="29"/>
      <c r="O1834" s="29"/>
      <c r="AF1834" s="24"/>
      <c r="AG1834" s="24"/>
      <c r="AH1834" s="24"/>
      <c r="AI1834" s="24"/>
      <c r="AJ1834" s="24"/>
    </row>
    <row r="1835" spans="14:36" x14ac:dyDescent="0.2">
      <c r="N1835" s="29"/>
      <c r="O1835" s="29"/>
      <c r="AF1835" s="24"/>
      <c r="AG1835" s="24"/>
      <c r="AH1835" s="24"/>
      <c r="AI1835" s="24"/>
      <c r="AJ1835" s="24"/>
    </row>
    <row r="1836" spans="14:36" x14ac:dyDescent="0.2">
      <c r="N1836" s="29"/>
      <c r="O1836" s="29"/>
      <c r="AF1836" s="24"/>
      <c r="AG1836" s="24"/>
      <c r="AH1836" s="24"/>
      <c r="AI1836" s="24"/>
      <c r="AJ1836" s="24"/>
    </row>
    <row r="1837" spans="14:36" x14ac:dyDescent="0.2">
      <c r="N1837" s="29"/>
      <c r="O1837" s="29"/>
      <c r="AF1837" s="24"/>
      <c r="AG1837" s="24"/>
      <c r="AH1837" s="24"/>
      <c r="AI1837" s="24"/>
      <c r="AJ1837" s="24"/>
    </row>
    <row r="1838" spans="14:36" x14ac:dyDescent="0.2">
      <c r="N1838" s="29"/>
      <c r="O1838" s="29"/>
      <c r="AF1838" s="24"/>
      <c r="AG1838" s="24"/>
      <c r="AH1838" s="24"/>
      <c r="AI1838" s="24"/>
      <c r="AJ1838" s="24"/>
    </row>
    <row r="1839" spans="14:36" x14ac:dyDescent="0.2">
      <c r="N1839" s="29"/>
      <c r="O1839" s="29"/>
      <c r="AF1839" s="24"/>
      <c r="AG1839" s="24"/>
      <c r="AH1839" s="24"/>
      <c r="AI1839" s="24"/>
      <c r="AJ1839" s="24"/>
    </row>
    <row r="1840" spans="14:36" x14ac:dyDescent="0.2">
      <c r="N1840" s="29"/>
      <c r="O1840" s="29"/>
      <c r="AF1840" s="24"/>
      <c r="AG1840" s="24"/>
      <c r="AH1840" s="24"/>
      <c r="AI1840" s="24"/>
      <c r="AJ1840" s="24"/>
    </row>
    <row r="1841" spans="14:36" x14ac:dyDescent="0.2">
      <c r="N1841" s="29"/>
      <c r="O1841" s="29"/>
      <c r="AF1841" s="24"/>
      <c r="AG1841" s="24"/>
      <c r="AH1841" s="24"/>
      <c r="AI1841" s="24"/>
      <c r="AJ1841" s="24"/>
    </row>
    <row r="1842" spans="14:36" x14ac:dyDescent="0.2">
      <c r="N1842" s="29"/>
      <c r="O1842" s="29"/>
      <c r="AF1842" s="24"/>
      <c r="AG1842" s="24"/>
      <c r="AH1842" s="24"/>
      <c r="AI1842" s="24"/>
      <c r="AJ1842" s="24"/>
    </row>
    <row r="1843" spans="14:36" x14ac:dyDescent="0.2">
      <c r="N1843" s="29"/>
      <c r="O1843" s="29"/>
      <c r="AF1843" s="24"/>
      <c r="AG1843" s="24"/>
      <c r="AH1843" s="24"/>
      <c r="AI1843" s="24"/>
      <c r="AJ1843" s="24"/>
    </row>
    <row r="1844" spans="14:36" x14ac:dyDescent="0.2">
      <c r="N1844" s="29"/>
      <c r="O1844" s="29"/>
      <c r="AF1844" s="24"/>
      <c r="AG1844" s="24"/>
      <c r="AH1844" s="24"/>
      <c r="AI1844" s="24"/>
      <c r="AJ1844" s="24"/>
    </row>
    <row r="1845" spans="14:36" x14ac:dyDescent="0.2">
      <c r="N1845" s="29"/>
      <c r="O1845" s="29"/>
      <c r="AF1845" s="24"/>
      <c r="AG1845" s="24"/>
      <c r="AH1845" s="24"/>
      <c r="AI1845" s="24"/>
      <c r="AJ1845" s="24"/>
    </row>
    <row r="1846" spans="14:36" x14ac:dyDescent="0.2">
      <c r="N1846" s="29"/>
      <c r="O1846" s="29"/>
      <c r="AF1846" s="24"/>
      <c r="AG1846" s="24"/>
      <c r="AH1846" s="24"/>
      <c r="AI1846" s="24"/>
      <c r="AJ1846" s="24"/>
    </row>
    <row r="1847" spans="14:36" x14ac:dyDescent="0.2">
      <c r="N1847" s="29"/>
      <c r="O1847" s="29"/>
      <c r="AF1847" s="24"/>
      <c r="AG1847" s="24"/>
      <c r="AH1847" s="24"/>
      <c r="AI1847" s="24"/>
      <c r="AJ1847" s="24"/>
    </row>
    <row r="1848" spans="14:36" x14ac:dyDescent="0.2">
      <c r="N1848" s="29"/>
      <c r="O1848" s="29"/>
      <c r="AF1848" s="24"/>
      <c r="AG1848" s="24"/>
      <c r="AH1848" s="24"/>
      <c r="AI1848" s="24"/>
      <c r="AJ1848" s="24"/>
    </row>
    <row r="1849" spans="14:36" x14ac:dyDescent="0.2">
      <c r="N1849" s="29"/>
      <c r="O1849" s="29"/>
      <c r="AF1849" s="24"/>
      <c r="AG1849" s="24"/>
      <c r="AH1849" s="24"/>
      <c r="AI1849" s="24"/>
      <c r="AJ1849" s="24"/>
    </row>
    <row r="1850" spans="14:36" x14ac:dyDescent="0.2">
      <c r="N1850" s="29"/>
      <c r="O1850" s="29"/>
      <c r="AF1850" s="24"/>
      <c r="AG1850" s="24"/>
      <c r="AH1850" s="24"/>
      <c r="AI1850" s="24"/>
      <c r="AJ1850" s="24"/>
    </row>
    <row r="1851" spans="14:36" x14ac:dyDescent="0.2">
      <c r="N1851" s="29"/>
      <c r="O1851" s="29"/>
      <c r="AF1851" s="24"/>
      <c r="AG1851" s="24"/>
      <c r="AH1851" s="24"/>
      <c r="AI1851" s="24"/>
      <c r="AJ1851" s="24"/>
    </row>
    <row r="1852" spans="14:36" x14ac:dyDescent="0.2">
      <c r="N1852" s="29"/>
      <c r="O1852" s="29"/>
      <c r="AF1852" s="24"/>
      <c r="AG1852" s="24"/>
      <c r="AH1852" s="24"/>
      <c r="AI1852" s="24"/>
      <c r="AJ1852" s="24"/>
    </row>
    <row r="1853" spans="14:36" x14ac:dyDescent="0.2">
      <c r="N1853" s="29"/>
      <c r="O1853" s="29"/>
      <c r="AF1853" s="24"/>
      <c r="AG1853" s="24"/>
      <c r="AH1853" s="24"/>
      <c r="AI1853" s="24"/>
      <c r="AJ1853" s="24"/>
    </row>
    <row r="1854" spans="14:36" x14ac:dyDescent="0.2">
      <c r="N1854" s="29"/>
      <c r="O1854" s="29"/>
      <c r="AF1854" s="24"/>
      <c r="AG1854" s="24"/>
      <c r="AH1854" s="24"/>
      <c r="AI1854" s="24"/>
      <c r="AJ1854" s="24"/>
    </row>
    <row r="1855" spans="14:36" x14ac:dyDescent="0.2">
      <c r="N1855" s="29"/>
      <c r="O1855" s="29"/>
      <c r="AF1855" s="24"/>
      <c r="AG1855" s="24"/>
      <c r="AH1855" s="24"/>
      <c r="AI1855" s="24"/>
      <c r="AJ1855" s="24"/>
    </row>
    <row r="1856" spans="14:36" x14ac:dyDescent="0.2">
      <c r="N1856" s="29"/>
      <c r="O1856" s="29"/>
      <c r="AF1856" s="24"/>
      <c r="AG1856" s="24"/>
      <c r="AH1856" s="24"/>
      <c r="AI1856" s="24"/>
      <c r="AJ1856" s="24"/>
    </row>
    <row r="1857" spans="14:36" x14ac:dyDescent="0.2">
      <c r="N1857" s="29"/>
      <c r="O1857" s="29"/>
      <c r="AF1857" s="24"/>
      <c r="AG1857" s="24"/>
      <c r="AH1857" s="24"/>
      <c r="AI1857" s="24"/>
      <c r="AJ1857" s="24"/>
    </row>
    <row r="1858" spans="14:36" x14ac:dyDescent="0.2">
      <c r="N1858" s="29"/>
      <c r="O1858" s="29"/>
      <c r="AF1858" s="24"/>
      <c r="AG1858" s="24"/>
      <c r="AH1858" s="24"/>
      <c r="AI1858" s="24"/>
      <c r="AJ1858" s="24"/>
    </row>
    <row r="1859" spans="14:36" x14ac:dyDescent="0.2">
      <c r="N1859" s="29"/>
      <c r="O1859" s="29"/>
      <c r="AF1859" s="24"/>
      <c r="AG1859" s="24"/>
      <c r="AH1859" s="24"/>
      <c r="AI1859" s="24"/>
      <c r="AJ1859" s="24"/>
    </row>
    <row r="1860" spans="14:36" x14ac:dyDescent="0.2">
      <c r="N1860" s="29"/>
      <c r="O1860" s="29"/>
      <c r="AF1860" s="24"/>
      <c r="AG1860" s="24"/>
      <c r="AH1860" s="24"/>
      <c r="AI1860" s="24"/>
      <c r="AJ1860" s="24"/>
    </row>
    <row r="1861" spans="14:36" x14ac:dyDescent="0.2">
      <c r="N1861" s="29"/>
      <c r="O1861" s="29"/>
      <c r="AF1861" s="24"/>
      <c r="AG1861" s="24"/>
      <c r="AH1861" s="24"/>
      <c r="AI1861" s="24"/>
      <c r="AJ1861" s="24"/>
    </row>
    <row r="1862" spans="14:36" x14ac:dyDescent="0.2">
      <c r="N1862" s="29"/>
      <c r="O1862" s="29"/>
      <c r="AF1862" s="24"/>
      <c r="AG1862" s="24"/>
      <c r="AH1862" s="24"/>
      <c r="AI1862" s="24"/>
      <c r="AJ1862" s="24"/>
    </row>
    <row r="1863" spans="14:36" x14ac:dyDescent="0.2">
      <c r="N1863" s="29"/>
      <c r="O1863" s="29"/>
      <c r="AF1863" s="24"/>
      <c r="AG1863" s="24"/>
      <c r="AH1863" s="24"/>
      <c r="AI1863" s="24"/>
      <c r="AJ1863" s="24"/>
    </row>
    <row r="1864" spans="14:36" x14ac:dyDescent="0.2">
      <c r="N1864" s="29"/>
      <c r="O1864" s="29"/>
      <c r="AF1864" s="24"/>
      <c r="AG1864" s="24"/>
      <c r="AH1864" s="24"/>
      <c r="AI1864" s="24"/>
      <c r="AJ1864" s="24"/>
    </row>
    <row r="1865" spans="14:36" x14ac:dyDescent="0.2">
      <c r="N1865" s="29"/>
      <c r="O1865" s="29"/>
      <c r="AF1865" s="24"/>
      <c r="AG1865" s="24"/>
      <c r="AH1865" s="24"/>
      <c r="AI1865" s="24"/>
      <c r="AJ1865" s="24"/>
    </row>
    <row r="1866" spans="14:36" x14ac:dyDescent="0.2">
      <c r="N1866" s="29"/>
      <c r="O1866" s="29"/>
      <c r="AF1866" s="24"/>
      <c r="AG1866" s="24"/>
      <c r="AH1866" s="24"/>
      <c r="AI1866" s="24"/>
      <c r="AJ1866" s="24"/>
    </row>
    <row r="1867" spans="14:36" x14ac:dyDescent="0.2">
      <c r="N1867" s="29"/>
      <c r="O1867" s="29"/>
      <c r="AF1867" s="24"/>
      <c r="AG1867" s="24"/>
      <c r="AH1867" s="24"/>
      <c r="AI1867" s="24"/>
      <c r="AJ1867" s="24"/>
    </row>
    <row r="1868" spans="14:36" x14ac:dyDescent="0.2">
      <c r="N1868" s="29"/>
      <c r="O1868" s="29"/>
      <c r="AF1868" s="24"/>
      <c r="AG1868" s="24"/>
      <c r="AH1868" s="24"/>
      <c r="AI1868" s="24"/>
      <c r="AJ1868" s="24"/>
    </row>
    <row r="1869" spans="14:36" x14ac:dyDescent="0.2">
      <c r="N1869" s="29"/>
      <c r="O1869" s="29"/>
      <c r="AF1869" s="24"/>
      <c r="AG1869" s="24"/>
      <c r="AH1869" s="24"/>
      <c r="AI1869" s="24"/>
      <c r="AJ1869" s="24"/>
    </row>
    <row r="1870" spans="14:36" x14ac:dyDescent="0.2">
      <c r="N1870" s="29"/>
      <c r="O1870" s="29"/>
      <c r="AF1870" s="24"/>
      <c r="AG1870" s="24"/>
      <c r="AH1870" s="24"/>
      <c r="AI1870" s="24"/>
      <c r="AJ1870" s="24"/>
    </row>
    <row r="1871" spans="14:36" x14ac:dyDescent="0.2">
      <c r="N1871" s="29"/>
      <c r="O1871" s="29"/>
      <c r="AF1871" s="24"/>
      <c r="AG1871" s="24"/>
      <c r="AH1871" s="24"/>
      <c r="AI1871" s="24"/>
      <c r="AJ1871" s="24"/>
    </row>
    <row r="1872" spans="14:36" x14ac:dyDescent="0.2">
      <c r="N1872" s="29"/>
      <c r="O1872" s="29"/>
      <c r="AF1872" s="24"/>
      <c r="AG1872" s="24"/>
      <c r="AH1872" s="24"/>
      <c r="AI1872" s="24"/>
      <c r="AJ1872" s="24"/>
    </row>
    <row r="1873" spans="14:36" x14ac:dyDescent="0.2">
      <c r="N1873" s="29"/>
      <c r="O1873" s="29"/>
      <c r="AF1873" s="24"/>
      <c r="AG1873" s="24"/>
      <c r="AH1873" s="24"/>
      <c r="AI1873" s="24"/>
      <c r="AJ1873" s="24"/>
    </row>
    <row r="1874" spans="14:36" x14ac:dyDescent="0.2">
      <c r="N1874" s="29"/>
      <c r="O1874" s="29"/>
      <c r="AF1874" s="24"/>
      <c r="AG1874" s="24"/>
      <c r="AH1874" s="24"/>
      <c r="AI1874" s="24"/>
      <c r="AJ1874" s="24"/>
    </row>
    <row r="1875" spans="14:36" x14ac:dyDescent="0.2">
      <c r="N1875" s="29"/>
      <c r="O1875" s="29"/>
      <c r="AF1875" s="24"/>
      <c r="AG1875" s="24"/>
      <c r="AH1875" s="24"/>
      <c r="AI1875" s="24"/>
      <c r="AJ1875" s="24"/>
    </row>
    <row r="1876" spans="14:36" x14ac:dyDescent="0.2">
      <c r="N1876" s="29"/>
      <c r="O1876" s="29"/>
      <c r="AF1876" s="24"/>
      <c r="AG1876" s="24"/>
      <c r="AH1876" s="24"/>
      <c r="AI1876" s="24"/>
      <c r="AJ1876" s="24"/>
    </row>
    <row r="1877" spans="14:36" x14ac:dyDescent="0.2">
      <c r="N1877" s="29"/>
      <c r="O1877" s="29"/>
      <c r="AF1877" s="24"/>
      <c r="AG1877" s="24"/>
      <c r="AH1877" s="24"/>
      <c r="AI1877" s="24"/>
      <c r="AJ1877" s="24"/>
    </row>
    <row r="1878" spans="14:36" x14ac:dyDescent="0.2">
      <c r="N1878" s="29"/>
      <c r="O1878" s="29"/>
      <c r="AF1878" s="24"/>
      <c r="AG1878" s="24"/>
      <c r="AH1878" s="24"/>
      <c r="AI1878" s="24"/>
      <c r="AJ1878" s="24"/>
    </row>
    <row r="1879" spans="14:36" x14ac:dyDescent="0.2">
      <c r="N1879" s="29"/>
      <c r="O1879" s="29"/>
      <c r="AF1879" s="24"/>
      <c r="AG1879" s="24"/>
      <c r="AH1879" s="24"/>
      <c r="AI1879" s="24"/>
      <c r="AJ1879" s="24"/>
    </row>
    <row r="1880" spans="14:36" x14ac:dyDescent="0.2">
      <c r="N1880" s="29"/>
      <c r="O1880" s="29"/>
      <c r="AF1880" s="24"/>
      <c r="AG1880" s="24"/>
      <c r="AH1880" s="24"/>
      <c r="AI1880" s="24"/>
      <c r="AJ1880" s="24"/>
    </row>
    <row r="1881" spans="14:36" x14ac:dyDescent="0.2">
      <c r="N1881" s="29"/>
      <c r="O1881" s="29"/>
      <c r="AF1881" s="24"/>
      <c r="AG1881" s="24"/>
      <c r="AH1881" s="24"/>
      <c r="AI1881" s="24"/>
      <c r="AJ1881" s="24"/>
    </row>
    <row r="1882" spans="14:36" x14ac:dyDescent="0.2">
      <c r="N1882" s="29"/>
      <c r="O1882" s="29"/>
      <c r="AF1882" s="24"/>
      <c r="AG1882" s="24"/>
      <c r="AH1882" s="24"/>
      <c r="AI1882" s="24"/>
      <c r="AJ1882" s="24"/>
    </row>
    <row r="1883" spans="14:36" x14ac:dyDescent="0.2">
      <c r="N1883" s="29"/>
      <c r="O1883" s="29"/>
      <c r="AF1883" s="24"/>
      <c r="AG1883" s="24"/>
      <c r="AH1883" s="24"/>
      <c r="AI1883" s="24"/>
      <c r="AJ1883" s="24"/>
    </row>
    <row r="1884" spans="14:36" x14ac:dyDescent="0.2">
      <c r="N1884" s="29"/>
      <c r="O1884" s="29"/>
      <c r="AF1884" s="24"/>
      <c r="AG1884" s="24"/>
      <c r="AH1884" s="24"/>
      <c r="AI1884" s="24"/>
      <c r="AJ1884" s="24"/>
    </row>
    <row r="1885" spans="14:36" x14ac:dyDescent="0.2">
      <c r="N1885" s="29"/>
      <c r="O1885" s="29"/>
      <c r="AF1885" s="24"/>
      <c r="AG1885" s="24"/>
      <c r="AH1885" s="24"/>
      <c r="AI1885" s="24"/>
      <c r="AJ1885" s="24"/>
    </row>
    <row r="1886" spans="14:36" x14ac:dyDescent="0.2">
      <c r="N1886" s="29"/>
      <c r="O1886" s="29"/>
      <c r="AF1886" s="24"/>
      <c r="AG1886" s="24"/>
      <c r="AH1886" s="24"/>
      <c r="AI1886" s="24"/>
      <c r="AJ1886" s="24"/>
    </row>
    <row r="1887" spans="14:36" x14ac:dyDescent="0.2">
      <c r="N1887" s="29"/>
      <c r="O1887" s="29"/>
      <c r="AF1887" s="24"/>
      <c r="AG1887" s="24"/>
      <c r="AH1887" s="24"/>
      <c r="AI1887" s="24"/>
      <c r="AJ1887" s="24"/>
    </row>
    <row r="1888" spans="14:36" x14ac:dyDescent="0.2">
      <c r="N1888" s="29"/>
      <c r="O1888" s="29"/>
      <c r="AF1888" s="24"/>
      <c r="AG1888" s="24"/>
      <c r="AH1888" s="24"/>
      <c r="AI1888" s="24"/>
      <c r="AJ1888" s="24"/>
    </row>
    <row r="1889" spans="14:36" x14ac:dyDescent="0.2">
      <c r="N1889" s="29"/>
      <c r="O1889" s="29"/>
      <c r="AF1889" s="24"/>
      <c r="AG1889" s="24"/>
      <c r="AH1889" s="24"/>
      <c r="AI1889" s="24"/>
      <c r="AJ1889" s="24"/>
    </row>
    <row r="1890" spans="14:36" x14ac:dyDescent="0.2">
      <c r="N1890" s="29"/>
      <c r="O1890" s="29"/>
      <c r="AF1890" s="24"/>
      <c r="AG1890" s="24"/>
      <c r="AH1890" s="24"/>
      <c r="AI1890" s="24"/>
      <c r="AJ1890" s="24"/>
    </row>
    <row r="1891" spans="14:36" x14ac:dyDescent="0.2">
      <c r="N1891" s="29"/>
      <c r="O1891" s="29"/>
      <c r="AF1891" s="24"/>
      <c r="AG1891" s="24"/>
      <c r="AH1891" s="24"/>
      <c r="AI1891" s="24"/>
      <c r="AJ1891" s="24"/>
    </row>
    <row r="1892" spans="14:36" x14ac:dyDescent="0.2">
      <c r="N1892" s="29"/>
      <c r="O1892" s="29"/>
      <c r="AF1892" s="24"/>
      <c r="AG1892" s="24"/>
      <c r="AH1892" s="24"/>
      <c r="AI1892" s="24"/>
      <c r="AJ1892" s="24"/>
    </row>
    <row r="1893" spans="14:36" x14ac:dyDescent="0.2">
      <c r="N1893" s="29"/>
      <c r="O1893" s="29"/>
      <c r="AF1893" s="24"/>
      <c r="AG1893" s="24"/>
      <c r="AH1893" s="24"/>
      <c r="AI1893" s="24"/>
      <c r="AJ1893" s="24"/>
    </row>
    <row r="1894" spans="14:36" x14ac:dyDescent="0.2">
      <c r="N1894" s="29"/>
      <c r="O1894" s="29"/>
      <c r="AF1894" s="24"/>
      <c r="AG1894" s="24"/>
      <c r="AH1894" s="24"/>
      <c r="AI1894" s="24"/>
      <c r="AJ1894" s="24"/>
    </row>
    <row r="1895" spans="14:36" x14ac:dyDescent="0.2">
      <c r="N1895" s="29"/>
      <c r="O1895" s="29"/>
      <c r="AF1895" s="24"/>
      <c r="AG1895" s="24"/>
      <c r="AH1895" s="24"/>
      <c r="AI1895" s="24"/>
      <c r="AJ1895" s="24"/>
    </row>
    <row r="1896" spans="14:36" x14ac:dyDescent="0.2">
      <c r="N1896" s="29"/>
      <c r="O1896" s="29"/>
      <c r="AF1896" s="24"/>
      <c r="AG1896" s="24"/>
      <c r="AH1896" s="24"/>
      <c r="AI1896" s="24"/>
      <c r="AJ1896" s="24"/>
    </row>
    <row r="1897" spans="14:36" x14ac:dyDescent="0.2">
      <c r="N1897" s="29"/>
      <c r="O1897" s="29"/>
      <c r="AF1897" s="24"/>
      <c r="AG1897" s="24"/>
      <c r="AH1897" s="24"/>
      <c r="AI1897" s="24"/>
      <c r="AJ1897" s="24"/>
    </row>
    <row r="1898" spans="14:36" x14ac:dyDescent="0.2">
      <c r="N1898" s="29"/>
      <c r="O1898" s="29"/>
      <c r="AF1898" s="24"/>
      <c r="AG1898" s="24"/>
      <c r="AH1898" s="24"/>
      <c r="AI1898" s="24"/>
      <c r="AJ1898" s="24"/>
    </row>
    <row r="1899" spans="14:36" x14ac:dyDescent="0.2">
      <c r="N1899" s="29"/>
      <c r="O1899" s="29"/>
      <c r="AF1899" s="24"/>
      <c r="AG1899" s="24"/>
      <c r="AH1899" s="24"/>
      <c r="AI1899" s="24"/>
      <c r="AJ1899" s="24"/>
    </row>
    <row r="1900" spans="14:36" x14ac:dyDescent="0.2">
      <c r="N1900" s="29"/>
      <c r="O1900" s="29"/>
      <c r="AF1900" s="24"/>
      <c r="AG1900" s="24"/>
      <c r="AH1900" s="24"/>
      <c r="AI1900" s="24"/>
      <c r="AJ1900" s="24"/>
    </row>
    <row r="1901" spans="14:36" x14ac:dyDescent="0.2">
      <c r="N1901" s="29"/>
      <c r="O1901" s="29"/>
      <c r="AF1901" s="24"/>
      <c r="AG1901" s="24"/>
      <c r="AH1901" s="24"/>
      <c r="AI1901" s="24"/>
      <c r="AJ1901" s="24"/>
    </row>
    <row r="1902" spans="14:36" x14ac:dyDescent="0.2">
      <c r="N1902" s="29"/>
      <c r="O1902" s="29"/>
      <c r="AF1902" s="24"/>
      <c r="AG1902" s="24"/>
      <c r="AH1902" s="24"/>
      <c r="AI1902" s="24"/>
      <c r="AJ1902" s="24"/>
    </row>
    <row r="1903" spans="14:36" x14ac:dyDescent="0.2">
      <c r="N1903" s="29"/>
      <c r="O1903" s="29"/>
      <c r="AF1903" s="24"/>
      <c r="AG1903" s="24"/>
      <c r="AH1903" s="24"/>
      <c r="AI1903" s="24"/>
      <c r="AJ1903" s="24"/>
    </row>
    <row r="1904" spans="14:36" x14ac:dyDescent="0.2">
      <c r="N1904" s="29"/>
      <c r="O1904" s="29"/>
      <c r="AF1904" s="24"/>
      <c r="AG1904" s="24"/>
      <c r="AH1904" s="24"/>
      <c r="AI1904" s="24"/>
      <c r="AJ1904" s="24"/>
    </row>
    <row r="1905" spans="14:36" x14ac:dyDescent="0.2">
      <c r="N1905" s="29"/>
      <c r="O1905" s="29"/>
      <c r="AF1905" s="24"/>
      <c r="AG1905" s="24"/>
      <c r="AH1905" s="24"/>
      <c r="AI1905" s="24"/>
      <c r="AJ1905" s="24"/>
    </row>
    <row r="1906" spans="14:36" x14ac:dyDescent="0.2">
      <c r="N1906" s="29"/>
      <c r="O1906" s="29"/>
      <c r="AF1906" s="24"/>
      <c r="AG1906" s="24"/>
      <c r="AH1906" s="24"/>
      <c r="AI1906" s="24"/>
      <c r="AJ1906" s="24"/>
    </row>
    <row r="1907" spans="14:36" x14ac:dyDescent="0.2">
      <c r="N1907" s="29"/>
      <c r="O1907" s="29"/>
      <c r="AF1907" s="24"/>
      <c r="AG1907" s="24"/>
      <c r="AH1907" s="24"/>
      <c r="AI1907" s="24"/>
      <c r="AJ1907" s="24"/>
    </row>
    <row r="1908" spans="14:36" x14ac:dyDescent="0.2">
      <c r="N1908" s="29"/>
      <c r="O1908" s="29"/>
      <c r="AF1908" s="24"/>
      <c r="AG1908" s="24"/>
      <c r="AH1908" s="24"/>
      <c r="AI1908" s="24"/>
      <c r="AJ1908" s="24"/>
    </row>
    <row r="1909" spans="14:36" x14ac:dyDescent="0.2">
      <c r="N1909" s="29"/>
      <c r="O1909" s="29"/>
      <c r="AF1909" s="24"/>
      <c r="AG1909" s="24"/>
      <c r="AH1909" s="24"/>
      <c r="AI1909" s="24"/>
      <c r="AJ1909" s="24"/>
    </row>
    <row r="1910" spans="14:36" x14ac:dyDescent="0.2">
      <c r="N1910" s="29"/>
      <c r="O1910" s="29"/>
      <c r="AF1910" s="24"/>
      <c r="AG1910" s="24"/>
      <c r="AH1910" s="24"/>
      <c r="AI1910" s="24"/>
      <c r="AJ1910" s="24"/>
    </row>
    <row r="1911" spans="14:36" x14ac:dyDescent="0.2">
      <c r="N1911" s="29"/>
      <c r="O1911" s="29"/>
      <c r="AF1911" s="24"/>
      <c r="AG1911" s="24"/>
      <c r="AH1911" s="24"/>
      <c r="AI1911" s="24"/>
      <c r="AJ1911" s="24"/>
    </row>
    <row r="1912" spans="14:36" x14ac:dyDescent="0.2">
      <c r="N1912" s="29"/>
      <c r="O1912" s="29"/>
      <c r="AF1912" s="24"/>
      <c r="AG1912" s="24"/>
      <c r="AH1912" s="24"/>
      <c r="AI1912" s="24"/>
      <c r="AJ1912" s="24"/>
    </row>
    <row r="1913" spans="14:36" x14ac:dyDescent="0.2">
      <c r="N1913" s="29"/>
      <c r="O1913" s="29"/>
      <c r="AF1913" s="24"/>
      <c r="AG1913" s="24"/>
      <c r="AH1913" s="24"/>
      <c r="AI1913" s="24"/>
      <c r="AJ1913" s="24"/>
    </row>
    <row r="1914" spans="14:36" x14ac:dyDescent="0.2">
      <c r="N1914" s="29"/>
      <c r="O1914" s="29"/>
      <c r="AF1914" s="24"/>
      <c r="AG1914" s="24"/>
      <c r="AH1914" s="24"/>
      <c r="AI1914" s="24"/>
      <c r="AJ1914" s="24"/>
    </row>
    <row r="1915" spans="14:36" x14ac:dyDescent="0.2">
      <c r="N1915" s="29"/>
      <c r="O1915" s="29"/>
      <c r="AF1915" s="24"/>
      <c r="AG1915" s="24"/>
      <c r="AH1915" s="24"/>
      <c r="AI1915" s="24"/>
      <c r="AJ1915" s="24"/>
    </row>
    <row r="1916" spans="14:36" x14ac:dyDescent="0.2">
      <c r="N1916" s="29"/>
      <c r="O1916" s="29"/>
      <c r="AF1916" s="24"/>
      <c r="AG1916" s="24"/>
      <c r="AH1916" s="24"/>
      <c r="AI1916" s="24"/>
      <c r="AJ1916" s="24"/>
    </row>
    <row r="1917" spans="14:36" x14ac:dyDescent="0.2">
      <c r="N1917" s="29"/>
      <c r="O1917" s="29"/>
      <c r="AF1917" s="24"/>
      <c r="AG1917" s="24"/>
      <c r="AH1917" s="24"/>
      <c r="AI1917" s="24"/>
      <c r="AJ1917" s="24"/>
    </row>
    <row r="1918" spans="14:36" x14ac:dyDescent="0.2">
      <c r="N1918" s="29"/>
      <c r="O1918" s="29"/>
      <c r="AF1918" s="24"/>
      <c r="AG1918" s="24"/>
      <c r="AH1918" s="24"/>
      <c r="AI1918" s="24"/>
      <c r="AJ1918" s="24"/>
    </row>
    <row r="1919" spans="14:36" x14ac:dyDescent="0.2">
      <c r="N1919" s="29"/>
      <c r="O1919" s="29"/>
      <c r="AF1919" s="24"/>
      <c r="AG1919" s="24"/>
      <c r="AH1919" s="24"/>
      <c r="AI1919" s="24"/>
      <c r="AJ1919" s="24"/>
    </row>
    <row r="1920" spans="14:36" x14ac:dyDescent="0.2">
      <c r="N1920" s="29"/>
      <c r="O1920" s="29"/>
      <c r="AF1920" s="24"/>
      <c r="AG1920" s="24"/>
      <c r="AH1920" s="24"/>
      <c r="AI1920" s="24"/>
      <c r="AJ1920" s="24"/>
    </row>
    <row r="1921" spans="14:36" x14ac:dyDescent="0.2">
      <c r="N1921" s="29"/>
      <c r="O1921" s="29"/>
      <c r="AF1921" s="24"/>
      <c r="AG1921" s="24"/>
      <c r="AH1921" s="24"/>
      <c r="AI1921" s="24"/>
      <c r="AJ1921" s="24"/>
    </row>
    <row r="1922" spans="14:36" x14ac:dyDescent="0.2">
      <c r="N1922" s="29"/>
      <c r="O1922" s="29"/>
      <c r="AF1922" s="24"/>
      <c r="AG1922" s="24"/>
      <c r="AH1922" s="24"/>
      <c r="AI1922" s="24"/>
      <c r="AJ1922" s="24"/>
    </row>
    <row r="1923" spans="14:36" x14ac:dyDescent="0.2">
      <c r="N1923" s="29"/>
      <c r="O1923" s="29"/>
      <c r="AF1923" s="24"/>
      <c r="AG1923" s="24"/>
      <c r="AH1923" s="24"/>
      <c r="AI1923" s="24"/>
      <c r="AJ1923" s="24"/>
    </row>
    <row r="1924" spans="14:36" x14ac:dyDescent="0.2">
      <c r="N1924" s="29"/>
      <c r="O1924" s="29"/>
      <c r="AF1924" s="24"/>
      <c r="AG1924" s="24"/>
      <c r="AH1924" s="24"/>
      <c r="AI1924" s="24"/>
      <c r="AJ1924" s="24"/>
    </row>
    <row r="1925" spans="14:36" x14ac:dyDescent="0.2">
      <c r="N1925" s="29"/>
      <c r="O1925" s="29"/>
      <c r="AF1925" s="24"/>
      <c r="AG1925" s="24"/>
      <c r="AH1925" s="24"/>
      <c r="AI1925" s="24"/>
      <c r="AJ1925" s="24"/>
    </row>
    <row r="1926" spans="14:36" x14ac:dyDescent="0.2">
      <c r="N1926" s="29"/>
      <c r="O1926" s="29"/>
      <c r="AF1926" s="24"/>
      <c r="AG1926" s="24"/>
      <c r="AH1926" s="24"/>
      <c r="AI1926" s="24"/>
      <c r="AJ1926" s="24"/>
    </row>
    <row r="1927" spans="14:36" x14ac:dyDescent="0.2">
      <c r="N1927" s="29"/>
      <c r="O1927" s="29"/>
      <c r="AF1927" s="24"/>
      <c r="AG1927" s="24"/>
      <c r="AH1927" s="24"/>
      <c r="AI1927" s="24"/>
      <c r="AJ1927" s="24"/>
    </row>
    <row r="1928" spans="14:36" x14ac:dyDescent="0.2">
      <c r="N1928" s="29"/>
      <c r="O1928" s="29"/>
      <c r="AF1928" s="24"/>
      <c r="AG1928" s="24"/>
      <c r="AH1928" s="24"/>
      <c r="AI1928" s="24"/>
      <c r="AJ1928" s="24"/>
    </row>
    <row r="1929" spans="14:36" x14ac:dyDescent="0.2">
      <c r="N1929" s="29"/>
      <c r="O1929" s="29"/>
      <c r="AF1929" s="24"/>
      <c r="AG1929" s="24"/>
      <c r="AH1929" s="24"/>
      <c r="AI1929" s="24"/>
      <c r="AJ1929" s="24"/>
    </row>
    <row r="1930" spans="14:36" x14ac:dyDescent="0.2">
      <c r="N1930" s="29"/>
      <c r="O1930" s="29"/>
      <c r="AF1930" s="24"/>
      <c r="AG1930" s="24"/>
      <c r="AH1930" s="24"/>
      <c r="AI1930" s="24"/>
      <c r="AJ1930" s="24"/>
    </row>
    <row r="1931" spans="14:36" x14ac:dyDescent="0.2">
      <c r="N1931" s="29"/>
      <c r="O1931" s="29"/>
      <c r="AF1931" s="24"/>
      <c r="AG1931" s="24"/>
      <c r="AH1931" s="24"/>
      <c r="AI1931" s="24"/>
      <c r="AJ1931" s="24"/>
    </row>
    <row r="1932" spans="14:36" x14ac:dyDescent="0.2">
      <c r="N1932" s="29"/>
      <c r="O1932" s="29"/>
      <c r="AF1932" s="24"/>
      <c r="AG1932" s="24"/>
      <c r="AH1932" s="24"/>
      <c r="AI1932" s="24"/>
      <c r="AJ1932" s="24"/>
    </row>
    <row r="1933" spans="14:36" x14ac:dyDescent="0.2">
      <c r="N1933" s="29"/>
      <c r="O1933" s="29"/>
      <c r="AF1933" s="24"/>
      <c r="AG1933" s="24"/>
      <c r="AH1933" s="24"/>
      <c r="AI1933" s="24"/>
      <c r="AJ1933" s="24"/>
    </row>
    <row r="1934" spans="14:36" x14ac:dyDescent="0.2">
      <c r="N1934" s="29"/>
      <c r="O1934" s="29"/>
      <c r="AF1934" s="24"/>
      <c r="AG1934" s="24"/>
      <c r="AH1934" s="24"/>
      <c r="AI1934" s="24"/>
      <c r="AJ1934" s="24"/>
    </row>
    <row r="1935" spans="14:36" x14ac:dyDescent="0.2">
      <c r="N1935" s="29"/>
      <c r="O1935" s="29"/>
      <c r="AF1935" s="24"/>
      <c r="AG1935" s="24"/>
      <c r="AH1935" s="24"/>
      <c r="AI1935" s="24"/>
      <c r="AJ1935" s="24"/>
    </row>
    <row r="1936" spans="14:36" x14ac:dyDescent="0.2">
      <c r="N1936" s="29"/>
      <c r="O1936" s="29"/>
      <c r="AF1936" s="24"/>
      <c r="AG1936" s="24"/>
      <c r="AH1936" s="24"/>
      <c r="AI1936" s="24"/>
      <c r="AJ1936" s="24"/>
    </row>
    <row r="1937" spans="14:36" x14ac:dyDescent="0.2">
      <c r="N1937" s="29"/>
      <c r="O1937" s="29"/>
      <c r="AF1937" s="24"/>
      <c r="AG1937" s="24"/>
      <c r="AH1937" s="24"/>
      <c r="AI1937" s="24"/>
      <c r="AJ1937" s="24"/>
    </row>
    <row r="1938" spans="14:36" x14ac:dyDescent="0.2">
      <c r="N1938" s="29"/>
      <c r="O1938" s="29"/>
      <c r="AF1938" s="24"/>
      <c r="AG1938" s="24"/>
      <c r="AH1938" s="24"/>
      <c r="AI1938" s="24"/>
      <c r="AJ1938" s="24"/>
    </row>
    <row r="1939" spans="14:36" x14ac:dyDescent="0.2">
      <c r="N1939" s="29"/>
      <c r="O1939" s="29"/>
      <c r="AF1939" s="24"/>
      <c r="AG1939" s="24"/>
      <c r="AH1939" s="24"/>
      <c r="AI1939" s="24"/>
      <c r="AJ1939" s="24"/>
    </row>
    <row r="1940" spans="14:36" x14ac:dyDescent="0.2">
      <c r="N1940" s="29"/>
      <c r="O1940" s="29"/>
      <c r="AF1940" s="24"/>
      <c r="AG1940" s="24"/>
      <c r="AH1940" s="24"/>
      <c r="AI1940" s="24"/>
      <c r="AJ1940" s="24"/>
    </row>
    <row r="1941" spans="14:36" x14ac:dyDescent="0.2">
      <c r="N1941" s="29"/>
      <c r="O1941" s="29"/>
      <c r="AF1941" s="24"/>
      <c r="AG1941" s="24"/>
      <c r="AH1941" s="24"/>
      <c r="AI1941" s="24"/>
      <c r="AJ1941" s="24"/>
    </row>
    <row r="1942" spans="14:36" x14ac:dyDescent="0.2">
      <c r="N1942" s="29"/>
      <c r="O1942" s="29"/>
      <c r="AF1942" s="24"/>
      <c r="AG1942" s="24"/>
      <c r="AH1942" s="24"/>
      <c r="AI1942" s="24"/>
      <c r="AJ1942" s="24"/>
    </row>
    <row r="1943" spans="14:36" x14ac:dyDescent="0.2">
      <c r="N1943" s="29"/>
      <c r="O1943" s="29"/>
      <c r="AF1943" s="24"/>
      <c r="AG1943" s="24"/>
      <c r="AH1943" s="24"/>
      <c r="AI1943" s="24"/>
      <c r="AJ1943" s="24"/>
    </row>
    <row r="1944" spans="14:36" x14ac:dyDescent="0.2">
      <c r="N1944" s="29"/>
      <c r="O1944" s="29"/>
      <c r="AF1944" s="24"/>
      <c r="AG1944" s="24"/>
      <c r="AH1944" s="24"/>
      <c r="AI1944" s="24"/>
      <c r="AJ1944" s="24"/>
    </row>
    <row r="1945" spans="14:36" x14ac:dyDescent="0.2">
      <c r="N1945" s="29"/>
      <c r="O1945" s="29"/>
      <c r="AF1945" s="24"/>
      <c r="AG1945" s="24"/>
      <c r="AH1945" s="24"/>
      <c r="AI1945" s="24"/>
      <c r="AJ1945" s="24"/>
    </row>
    <row r="1946" spans="14:36" x14ac:dyDescent="0.2">
      <c r="N1946" s="29"/>
      <c r="O1946" s="29"/>
      <c r="AF1946" s="24"/>
      <c r="AG1946" s="24"/>
      <c r="AH1946" s="24"/>
      <c r="AI1946" s="24"/>
      <c r="AJ1946" s="24"/>
    </row>
    <row r="1947" spans="14:36" x14ac:dyDescent="0.2">
      <c r="N1947" s="29"/>
      <c r="O1947" s="29"/>
      <c r="AF1947" s="24"/>
      <c r="AG1947" s="24"/>
      <c r="AH1947" s="24"/>
      <c r="AI1947" s="24"/>
      <c r="AJ1947" s="24"/>
    </row>
    <row r="1948" spans="14:36" x14ac:dyDescent="0.2">
      <c r="N1948" s="29"/>
      <c r="O1948" s="29"/>
      <c r="AF1948" s="24"/>
      <c r="AG1948" s="24"/>
      <c r="AH1948" s="24"/>
      <c r="AI1948" s="24"/>
      <c r="AJ1948" s="24"/>
    </row>
    <row r="1949" spans="14:36" x14ac:dyDescent="0.2">
      <c r="N1949" s="29"/>
      <c r="O1949" s="29"/>
      <c r="AF1949" s="24"/>
      <c r="AG1949" s="24"/>
      <c r="AH1949" s="24"/>
      <c r="AI1949" s="24"/>
      <c r="AJ1949" s="24"/>
    </row>
    <row r="1950" spans="14:36" x14ac:dyDescent="0.2">
      <c r="N1950" s="29"/>
      <c r="O1950" s="29"/>
      <c r="AF1950" s="24"/>
      <c r="AG1950" s="24"/>
      <c r="AH1950" s="24"/>
      <c r="AI1950" s="24"/>
      <c r="AJ1950" s="24"/>
    </row>
    <row r="1951" spans="14:36" x14ac:dyDescent="0.2">
      <c r="N1951" s="29"/>
      <c r="O1951" s="29"/>
      <c r="AF1951" s="24"/>
      <c r="AG1951" s="24"/>
      <c r="AH1951" s="24"/>
      <c r="AI1951" s="24"/>
      <c r="AJ1951" s="24"/>
    </row>
    <row r="1952" spans="14:36" x14ac:dyDescent="0.2">
      <c r="N1952" s="29"/>
      <c r="O1952" s="29"/>
      <c r="AF1952" s="24"/>
      <c r="AG1952" s="24"/>
      <c r="AH1952" s="24"/>
      <c r="AI1952" s="24"/>
      <c r="AJ1952" s="24"/>
    </row>
    <row r="1953" spans="14:36" x14ac:dyDescent="0.2">
      <c r="N1953" s="29"/>
      <c r="O1953" s="29"/>
      <c r="AF1953" s="24"/>
      <c r="AG1953" s="24"/>
      <c r="AH1953" s="24"/>
      <c r="AI1953" s="24"/>
      <c r="AJ1953" s="24"/>
    </row>
    <row r="1954" spans="14:36" x14ac:dyDescent="0.2">
      <c r="N1954" s="29"/>
      <c r="O1954" s="29"/>
      <c r="AF1954" s="24"/>
      <c r="AG1954" s="24"/>
      <c r="AH1954" s="24"/>
      <c r="AI1954" s="24"/>
      <c r="AJ1954" s="24"/>
    </row>
    <row r="1955" spans="14:36" x14ac:dyDescent="0.2">
      <c r="N1955" s="29"/>
      <c r="O1955" s="29"/>
      <c r="AF1955" s="24"/>
      <c r="AG1955" s="24"/>
      <c r="AH1955" s="24"/>
      <c r="AI1955" s="24"/>
      <c r="AJ1955" s="24"/>
    </row>
    <row r="1956" spans="14:36" x14ac:dyDescent="0.2">
      <c r="N1956" s="29"/>
      <c r="O1956" s="29"/>
      <c r="AF1956" s="24"/>
      <c r="AG1956" s="24"/>
      <c r="AH1956" s="24"/>
      <c r="AI1956" s="24"/>
      <c r="AJ1956" s="24"/>
    </row>
    <row r="1957" spans="14:36" x14ac:dyDescent="0.2">
      <c r="N1957" s="29"/>
      <c r="O1957" s="29"/>
      <c r="AF1957" s="24"/>
      <c r="AG1957" s="24"/>
      <c r="AH1957" s="24"/>
      <c r="AI1957" s="24"/>
      <c r="AJ1957" s="24"/>
    </row>
    <row r="1958" spans="14:36" x14ac:dyDescent="0.2">
      <c r="N1958" s="29"/>
      <c r="O1958" s="29"/>
      <c r="AF1958" s="24"/>
      <c r="AG1958" s="24"/>
      <c r="AH1958" s="24"/>
      <c r="AI1958" s="24"/>
      <c r="AJ1958" s="24"/>
    </row>
    <row r="1959" spans="14:36" x14ac:dyDescent="0.2">
      <c r="N1959" s="29"/>
      <c r="O1959" s="29"/>
      <c r="AF1959" s="24"/>
      <c r="AG1959" s="24"/>
      <c r="AH1959" s="24"/>
      <c r="AI1959" s="24"/>
      <c r="AJ1959" s="24"/>
    </row>
    <row r="1960" spans="14:36" x14ac:dyDescent="0.2">
      <c r="N1960" s="29"/>
      <c r="O1960" s="29"/>
      <c r="AF1960" s="24"/>
      <c r="AG1960" s="24"/>
      <c r="AH1960" s="24"/>
      <c r="AI1960" s="24"/>
      <c r="AJ1960" s="24"/>
    </row>
    <row r="1961" spans="14:36" x14ac:dyDescent="0.2">
      <c r="N1961" s="29"/>
      <c r="O1961" s="29"/>
      <c r="AF1961" s="24"/>
      <c r="AG1961" s="24"/>
      <c r="AH1961" s="24"/>
      <c r="AI1961" s="24"/>
      <c r="AJ1961" s="24"/>
    </row>
    <row r="1962" spans="14:36" x14ac:dyDescent="0.2">
      <c r="N1962" s="29"/>
      <c r="O1962" s="29"/>
      <c r="AF1962" s="24"/>
      <c r="AG1962" s="24"/>
      <c r="AH1962" s="24"/>
      <c r="AI1962" s="24"/>
      <c r="AJ1962" s="24"/>
    </row>
    <row r="1963" spans="14:36" x14ac:dyDescent="0.2">
      <c r="N1963" s="29"/>
      <c r="O1963" s="29"/>
      <c r="AF1963" s="24"/>
      <c r="AG1963" s="24"/>
      <c r="AH1963" s="24"/>
      <c r="AI1963" s="24"/>
      <c r="AJ1963" s="24"/>
    </row>
    <row r="1964" spans="14:36" x14ac:dyDescent="0.2">
      <c r="N1964" s="29"/>
      <c r="O1964" s="29"/>
      <c r="AF1964" s="24"/>
      <c r="AG1964" s="24"/>
      <c r="AH1964" s="24"/>
      <c r="AI1964" s="24"/>
      <c r="AJ1964" s="24"/>
    </row>
    <row r="1965" spans="14:36" x14ac:dyDescent="0.2">
      <c r="N1965" s="29"/>
      <c r="O1965" s="29"/>
      <c r="AF1965" s="24"/>
      <c r="AG1965" s="24"/>
      <c r="AH1965" s="24"/>
      <c r="AI1965" s="24"/>
      <c r="AJ1965" s="24"/>
    </row>
    <row r="1966" spans="14:36" x14ac:dyDescent="0.2">
      <c r="N1966" s="29"/>
      <c r="O1966" s="29"/>
      <c r="AF1966" s="24"/>
      <c r="AG1966" s="24"/>
      <c r="AH1966" s="24"/>
      <c r="AI1966" s="24"/>
      <c r="AJ1966" s="24"/>
    </row>
    <row r="1967" spans="14:36" x14ac:dyDescent="0.2">
      <c r="N1967" s="29"/>
      <c r="O1967" s="29"/>
      <c r="AF1967" s="24"/>
      <c r="AG1967" s="24"/>
      <c r="AH1967" s="24"/>
      <c r="AI1967" s="24"/>
      <c r="AJ1967" s="24"/>
    </row>
    <row r="1968" spans="14:36" x14ac:dyDescent="0.2">
      <c r="N1968" s="29"/>
      <c r="O1968" s="29"/>
      <c r="AF1968" s="24"/>
      <c r="AG1968" s="24"/>
      <c r="AH1968" s="24"/>
      <c r="AI1968" s="24"/>
      <c r="AJ1968" s="24"/>
    </row>
    <row r="1969" spans="14:36" x14ac:dyDescent="0.2">
      <c r="N1969" s="29"/>
      <c r="O1969" s="29"/>
      <c r="AF1969" s="24"/>
      <c r="AG1969" s="24"/>
      <c r="AH1969" s="24"/>
      <c r="AI1969" s="24"/>
      <c r="AJ1969" s="24"/>
    </row>
    <row r="1970" spans="14:36" x14ac:dyDescent="0.2">
      <c r="N1970" s="29"/>
      <c r="O1970" s="29"/>
      <c r="AF1970" s="24"/>
      <c r="AG1970" s="24"/>
      <c r="AH1970" s="24"/>
      <c r="AI1970" s="24"/>
      <c r="AJ1970" s="24"/>
    </row>
    <row r="1971" spans="14:36" x14ac:dyDescent="0.2">
      <c r="N1971" s="29"/>
      <c r="O1971" s="29"/>
      <c r="AF1971" s="24"/>
      <c r="AG1971" s="24"/>
      <c r="AH1971" s="24"/>
      <c r="AI1971" s="24"/>
      <c r="AJ1971" s="24"/>
    </row>
    <row r="1972" spans="14:36" x14ac:dyDescent="0.2">
      <c r="N1972" s="29"/>
      <c r="O1972" s="29"/>
      <c r="AF1972" s="24"/>
      <c r="AG1972" s="24"/>
      <c r="AH1972" s="24"/>
      <c r="AI1972" s="24"/>
      <c r="AJ1972" s="24"/>
    </row>
    <row r="1973" spans="14:36" x14ac:dyDescent="0.2">
      <c r="N1973" s="29"/>
      <c r="O1973" s="29"/>
      <c r="AF1973" s="24"/>
      <c r="AG1973" s="24"/>
      <c r="AH1973" s="24"/>
      <c r="AI1973" s="24"/>
      <c r="AJ1973" s="24"/>
    </row>
    <row r="1974" spans="14:36" x14ac:dyDescent="0.2">
      <c r="N1974" s="29"/>
      <c r="O1974" s="29"/>
      <c r="AF1974" s="24"/>
      <c r="AG1974" s="24"/>
      <c r="AH1974" s="24"/>
      <c r="AI1974" s="24"/>
      <c r="AJ1974" s="24"/>
    </row>
    <row r="1975" spans="14:36" x14ac:dyDescent="0.2">
      <c r="N1975" s="29"/>
      <c r="O1975" s="29"/>
      <c r="AF1975" s="24"/>
      <c r="AG1975" s="24"/>
      <c r="AH1975" s="24"/>
      <c r="AI1975" s="24"/>
      <c r="AJ1975" s="24"/>
    </row>
    <row r="1976" spans="14:36" x14ac:dyDescent="0.2">
      <c r="N1976" s="29"/>
      <c r="O1976" s="29"/>
      <c r="AF1976" s="24"/>
      <c r="AG1976" s="24"/>
      <c r="AH1976" s="24"/>
      <c r="AI1976" s="24"/>
      <c r="AJ1976" s="24"/>
    </row>
    <row r="1977" spans="14:36" x14ac:dyDescent="0.2">
      <c r="N1977" s="29"/>
      <c r="O1977" s="29"/>
      <c r="AF1977" s="24"/>
      <c r="AG1977" s="24"/>
      <c r="AH1977" s="24"/>
      <c r="AI1977" s="24"/>
      <c r="AJ1977" s="24"/>
    </row>
    <row r="1978" spans="14:36" x14ac:dyDescent="0.2">
      <c r="N1978" s="29"/>
      <c r="O1978" s="29"/>
      <c r="AF1978" s="24"/>
      <c r="AG1978" s="24"/>
      <c r="AH1978" s="24"/>
      <c r="AI1978" s="24"/>
      <c r="AJ1978" s="24"/>
    </row>
    <row r="1979" spans="14:36" x14ac:dyDescent="0.2">
      <c r="N1979" s="29"/>
      <c r="O1979" s="29"/>
      <c r="AF1979" s="24"/>
      <c r="AG1979" s="24"/>
      <c r="AH1979" s="24"/>
      <c r="AI1979" s="24"/>
      <c r="AJ1979" s="24"/>
    </row>
    <row r="1980" spans="14:36" x14ac:dyDescent="0.2">
      <c r="N1980" s="29"/>
      <c r="O1980" s="29"/>
      <c r="AF1980" s="24"/>
      <c r="AG1980" s="24"/>
      <c r="AH1980" s="24"/>
      <c r="AI1980" s="24"/>
      <c r="AJ1980" s="24"/>
    </row>
    <row r="1981" spans="14:36" x14ac:dyDescent="0.2">
      <c r="N1981" s="29"/>
      <c r="O1981" s="29"/>
      <c r="AF1981" s="24"/>
      <c r="AG1981" s="24"/>
      <c r="AH1981" s="24"/>
      <c r="AI1981" s="24"/>
      <c r="AJ1981" s="24"/>
    </row>
    <row r="1982" spans="14:36" x14ac:dyDescent="0.2">
      <c r="N1982" s="29"/>
      <c r="O1982" s="29"/>
      <c r="AF1982" s="24"/>
      <c r="AG1982" s="24"/>
      <c r="AH1982" s="24"/>
      <c r="AI1982" s="24"/>
      <c r="AJ1982" s="24"/>
    </row>
    <row r="1983" spans="14:36" x14ac:dyDescent="0.2">
      <c r="N1983" s="29"/>
      <c r="O1983" s="29"/>
      <c r="AF1983" s="24"/>
      <c r="AG1983" s="24"/>
      <c r="AH1983" s="24"/>
      <c r="AI1983" s="24"/>
      <c r="AJ1983" s="24"/>
    </row>
    <row r="1984" spans="14:36" x14ac:dyDescent="0.2">
      <c r="N1984" s="29"/>
      <c r="O1984" s="29"/>
      <c r="AF1984" s="24"/>
      <c r="AG1984" s="24"/>
      <c r="AH1984" s="24"/>
      <c r="AI1984" s="24"/>
      <c r="AJ1984" s="24"/>
    </row>
    <row r="1985" spans="14:36" x14ac:dyDescent="0.2">
      <c r="N1985" s="29"/>
      <c r="O1985" s="29"/>
      <c r="AF1985" s="24"/>
      <c r="AG1985" s="24"/>
      <c r="AH1985" s="24"/>
      <c r="AI1985" s="24"/>
      <c r="AJ1985" s="24"/>
    </row>
    <row r="1986" spans="14:36" x14ac:dyDescent="0.2">
      <c r="N1986" s="29"/>
      <c r="O1986" s="29"/>
      <c r="AF1986" s="24"/>
      <c r="AG1986" s="24"/>
      <c r="AH1986" s="24"/>
      <c r="AI1986" s="24"/>
      <c r="AJ1986" s="24"/>
    </row>
    <row r="1987" spans="14:36" x14ac:dyDescent="0.2">
      <c r="N1987" s="29"/>
      <c r="O1987" s="29"/>
      <c r="AF1987" s="24"/>
      <c r="AG1987" s="24"/>
      <c r="AH1987" s="24"/>
      <c r="AI1987" s="24"/>
      <c r="AJ1987" s="24"/>
    </row>
    <row r="1988" spans="14:36" x14ac:dyDescent="0.2">
      <c r="N1988" s="29"/>
      <c r="O1988" s="29"/>
      <c r="AF1988" s="24"/>
      <c r="AG1988" s="24"/>
      <c r="AH1988" s="24"/>
      <c r="AI1988" s="24"/>
      <c r="AJ1988" s="24"/>
    </row>
    <row r="1989" spans="14:36" x14ac:dyDescent="0.2">
      <c r="N1989" s="29"/>
      <c r="O1989" s="29"/>
      <c r="AF1989" s="24"/>
      <c r="AG1989" s="24"/>
      <c r="AH1989" s="24"/>
      <c r="AI1989" s="24"/>
      <c r="AJ1989" s="24"/>
    </row>
    <row r="1990" spans="14:36" x14ac:dyDescent="0.2">
      <c r="N1990" s="29"/>
      <c r="O1990" s="29"/>
      <c r="AF1990" s="24"/>
      <c r="AG1990" s="24"/>
      <c r="AH1990" s="24"/>
      <c r="AI1990" s="24"/>
      <c r="AJ1990" s="24"/>
    </row>
    <row r="1991" spans="14:36" x14ac:dyDescent="0.2">
      <c r="N1991" s="29"/>
      <c r="O1991" s="29"/>
      <c r="AF1991" s="24"/>
      <c r="AG1991" s="24"/>
      <c r="AH1991" s="24"/>
      <c r="AI1991" s="24"/>
      <c r="AJ1991" s="24"/>
    </row>
    <row r="1992" spans="14:36" x14ac:dyDescent="0.2">
      <c r="N1992" s="29"/>
      <c r="O1992" s="29"/>
      <c r="AF1992" s="24"/>
      <c r="AG1992" s="24"/>
      <c r="AH1992" s="24"/>
      <c r="AI1992" s="24"/>
      <c r="AJ1992" s="24"/>
    </row>
    <row r="1993" spans="14:36" x14ac:dyDescent="0.2">
      <c r="N1993" s="29"/>
      <c r="O1993" s="29"/>
      <c r="AF1993" s="24"/>
      <c r="AG1993" s="24"/>
      <c r="AH1993" s="24"/>
      <c r="AI1993" s="24"/>
      <c r="AJ1993" s="24"/>
    </row>
    <row r="1994" spans="14:36" x14ac:dyDescent="0.2">
      <c r="N1994" s="29"/>
      <c r="O1994" s="29"/>
      <c r="AF1994" s="24"/>
      <c r="AG1994" s="24"/>
      <c r="AH1994" s="24"/>
      <c r="AI1994" s="24"/>
      <c r="AJ1994" s="24"/>
    </row>
    <row r="1995" spans="14:36" x14ac:dyDescent="0.2">
      <c r="N1995" s="29"/>
      <c r="O1995" s="29"/>
      <c r="AF1995" s="24"/>
      <c r="AG1995" s="24"/>
      <c r="AH1995" s="24"/>
      <c r="AI1995" s="24"/>
      <c r="AJ1995" s="24"/>
    </row>
    <row r="1996" spans="14:36" x14ac:dyDescent="0.2">
      <c r="N1996" s="29"/>
      <c r="O1996" s="29"/>
      <c r="AF1996" s="24"/>
      <c r="AG1996" s="24"/>
      <c r="AH1996" s="24"/>
      <c r="AI1996" s="24"/>
      <c r="AJ1996" s="24"/>
    </row>
    <row r="1997" spans="14:36" x14ac:dyDescent="0.2">
      <c r="N1997" s="29"/>
      <c r="O1997" s="29"/>
      <c r="AF1997" s="24"/>
      <c r="AG1997" s="24"/>
      <c r="AH1997" s="24"/>
      <c r="AI1997" s="24"/>
      <c r="AJ1997" s="24"/>
    </row>
    <row r="1998" spans="14:36" x14ac:dyDescent="0.2">
      <c r="N1998" s="29"/>
      <c r="O1998" s="29"/>
      <c r="AF1998" s="24"/>
      <c r="AG1998" s="24"/>
      <c r="AH1998" s="24"/>
      <c r="AI1998" s="24"/>
      <c r="AJ1998" s="24"/>
    </row>
    <row r="1999" spans="14:36" x14ac:dyDescent="0.2">
      <c r="N1999" s="29"/>
      <c r="O1999" s="29"/>
      <c r="AF1999" s="24"/>
      <c r="AG1999" s="24"/>
      <c r="AH1999" s="24"/>
      <c r="AI1999" s="24"/>
      <c r="AJ1999" s="24"/>
    </row>
    <row r="2000" spans="14:36" x14ac:dyDescent="0.2">
      <c r="N2000" s="29"/>
      <c r="O2000" s="29"/>
      <c r="AF2000" s="24"/>
      <c r="AG2000" s="24"/>
      <c r="AH2000" s="24"/>
      <c r="AI2000" s="24"/>
      <c r="AJ2000" s="24"/>
    </row>
    <row r="2001" spans="14:36" x14ac:dyDescent="0.2">
      <c r="N2001" s="29"/>
      <c r="O2001" s="29"/>
      <c r="AF2001" s="24"/>
      <c r="AG2001" s="24"/>
      <c r="AH2001" s="24"/>
      <c r="AI2001" s="24"/>
      <c r="AJ2001" s="24"/>
    </row>
    <row r="2002" spans="14:36" x14ac:dyDescent="0.2">
      <c r="N2002" s="29"/>
      <c r="O2002" s="29"/>
      <c r="AF2002" s="24"/>
      <c r="AG2002" s="24"/>
      <c r="AH2002" s="24"/>
      <c r="AI2002" s="24"/>
      <c r="AJ2002" s="24"/>
    </row>
    <row r="2003" spans="14:36" x14ac:dyDescent="0.2">
      <c r="N2003" s="29"/>
      <c r="O2003" s="29"/>
      <c r="AF2003" s="24"/>
      <c r="AG2003" s="24"/>
      <c r="AH2003" s="24"/>
      <c r="AI2003" s="24"/>
      <c r="AJ2003" s="24"/>
    </row>
    <row r="2004" spans="14:36" x14ac:dyDescent="0.2">
      <c r="N2004" s="29"/>
      <c r="O2004" s="29"/>
      <c r="AF2004" s="24"/>
      <c r="AG2004" s="24"/>
      <c r="AH2004" s="24"/>
      <c r="AI2004" s="24"/>
      <c r="AJ2004" s="24"/>
    </row>
    <row r="2005" spans="14:36" x14ac:dyDescent="0.2">
      <c r="N2005" s="29"/>
      <c r="O2005" s="29"/>
      <c r="AF2005" s="24"/>
      <c r="AG2005" s="24"/>
      <c r="AH2005" s="24"/>
      <c r="AI2005" s="24"/>
      <c r="AJ2005" s="24"/>
    </row>
    <row r="2006" spans="14:36" x14ac:dyDescent="0.2">
      <c r="N2006" s="29"/>
      <c r="O2006" s="29"/>
      <c r="AF2006" s="24"/>
      <c r="AG2006" s="24"/>
      <c r="AH2006" s="24"/>
      <c r="AI2006" s="24"/>
      <c r="AJ2006" s="24"/>
    </row>
    <row r="2007" spans="14:36" x14ac:dyDescent="0.2">
      <c r="N2007" s="29"/>
      <c r="O2007" s="29"/>
      <c r="AF2007" s="24"/>
      <c r="AG2007" s="24"/>
      <c r="AH2007" s="24"/>
      <c r="AI2007" s="24"/>
      <c r="AJ2007" s="24"/>
    </row>
    <row r="2008" spans="14:36" x14ac:dyDescent="0.2">
      <c r="N2008" s="29"/>
      <c r="O2008" s="29"/>
      <c r="AF2008" s="24"/>
      <c r="AG2008" s="24"/>
      <c r="AH2008" s="24"/>
      <c r="AI2008" s="24"/>
      <c r="AJ2008" s="24"/>
    </row>
    <row r="2009" spans="14:36" x14ac:dyDescent="0.2">
      <c r="N2009" s="29"/>
      <c r="O2009" s="29"/>
      <c r="AF2009" s="24"/>
      <c r="AG2009" s="24"/>
      <c r="AH2009" s="24"/>
      <c r="AI2009" s="24"/>
      <c r="AJ2009" s="24"/>
    </row>
    <row r="2010" spans="14:36" x14ac:dyDescent="0.2">
      <c r="N2010" s="29"/>
      <c r="O2010" s="29"/>
      <c r="AF2010" s="24"/>
      <c r="AG2010" s="24"/>
      <c r="AH2010" s="24"/>
      <c r="AI2010" s="24"/>
      <c r="AJ2010" s="24"/>
    </row>
    <row r="2011" spans="14:36" x14ac:dyDescent="0.2">
      <c r="N2011" s="29"/>
      <c r="O2011" s="29"/>
      <c r="AF2011" s="24"/>
      <c r="AG2011" s="24"/>
      <c r="AH2011" s="24"/>
      <c r="AI2011" s="24"/>
      <c r="AJ2011" s="24"/>
    </row>
    <row r="2012" spans="14:36" x14ac:dyDescent="0.2">
      <c r="N2012" s="29"/>
      <c r="O2012" s="29"/>
      <c r="AF2012" s="24"/>
      <c r="AG2012" s="24"/>
      <c r="AH2012" s="24"/>
      <c r="AI2012" s="24"/>
      <c r="AJ2012" s="24"/>
    </row>
    <row r="2013" spans="14:36" x14ac:dyDescent="0.2">
      <c r="N2013" s="29"/>
      <c r="O2013" s="29"/>
      <c r="AF2013" s="24"/>
      <c r="AG2013" s="24"/>
      <c r="AH2013" s="24"/>
      <c r="AI2013" s="24"/>
      <c r="AJ2013" s="24"/>
    </row>
    <row r="2014" spans="14:36" x14ac:dyDescent="0.2">
      <c r="N2014" s="29"/>
      <c r="O2014" s="29"/>
      <c r="AF2014" s="24"/>
      <c r="AG2014" s="24"/>
      <c r="AH2014" s="24"/>
      <c r="AI2014" s="24"/>
      <c r="AJ2014" s="24"/>
    </row>
    <row r="2015" spans="14:36" x14ac:dyDescent="0.2">
      <c r="N2015" s="29"/>
      <c r="O2015" s="29"/>
      <c r="AF2015" s="24"/>
      <c r="AG2015" s="24"/>
      <c r="AH2015" s="24"/>
      <c r="AI2015" s="24"/>
      <c r="AJ2015" s="24"/>
    </row>
    <row r="2016" spans="14:36" x14ac:dyDescent="0.2">
      <c r="N2016" s="29"/>
      <c r="O2016" s="29"/>
      <c r="AF2016" s="24"/>
      <c r="AG2016" s="24"/>
      <c r="AH2016" s="24"/>
      <c r="AI2016" s="24"/>
      <c r="AJ2016" s="24"/>
    </row>
    <row r="2017" spans="14:36" x14ac:dyDescent="0.2">
      <c r="N2017" s="29"/>
      <c r="O2017" s="29"/>
      <c r="AF2017" s="24"/>
      <c r="AG2017" s="24"/>
      <c r="AH2017" s="24"/>
      <c r="AI2017" s="24"/>
      <c r="AJ2017" s="24"/>
    </row>
    <row r="2018" spans="14:36" x14ac:dyDescent="0.2">
      <c r="N2018" s="29"/>
      <c r="O2018" s="29"/>
      <c r="AF2018" s="24"/>
      <c r="AG2018" s="24"/>
      <c r="AH2018" s="24"/>
      <c r="AI2018" s="24"/>
      <c r="AJ2018" s="24"/>
    </row>
    <row r="2019" spans="14:36" x14ac:dyDescent="0.2">
      <c r="N2019" s="29"/>
      <c r="O2019" s="29"/>
      <c r="AF2019" s="24"/>
      <c r="AG2019" s="24"/>
      <c r="AH2019" s="24"/>
      <c r="AI2019" s="24"/>
      <c r="AJ2019" s="24"/>
    </row>
    <row r="2020" spans="14:36" x14ac:dyDescent="0.2">
      <c r="N2020" s="29"/>
      <c r="O2020" s="29"/>
      <c r="AF2020" s="24"/>
      <c r="AG2020" s="24"/>
      <c r="AH2020" s="24"/>
      <c r="AI2020" s="24"/>
      <c r="AJ2020" s="24"/>
    </row>
    <row r="2021" spans="14:36" x14ac:dyDescent="0.2">
      <c r="N2021" s="29"/>
      <c r="O2021" s="29"/>
      <c r="AF2021" s="24"/>
      <c r="AG2021" s="24"/>
      <c r="AH2021" s="24"/>
      <c r="AI2021" s="24"/>
      <c r="AJ2021" s="24"/>
    </row>
    <row r="2022" spans="14:36" x14ac:dyDescent="0.2">
      <c r="N2022" s="29"/>
      <c r="O2022" s="29"/>
      <c r="AF2022" s="24"/>
      <c r="AG2022" s="24"/>
      <c r="AH2022" s="24"/>
      <c r="AI2022" s="24"/>
      <c r="AJ2022" s="24"/>
    </row>
    <row r="2023" spans="14:36" x14ac:dyDescent="0.2">
      <c r="N2023" s="29"/>
      <c r="O2023" s="29"/>
      <c r="AF2023" s="24"/>
      <c r="AG2023" s="24"/>
      <c r="AH2023" s="24"/>
      <c r="AI2023" s="24"/>
      <c r="AJ2023" s="24"/>
    </row>
    <row r="2024" spans="14:36" x14ac:dyDescent="0.2">
      <c r="N2024" s="29"/>
      <c r="O2024" s="29"/>
      <c r="AF2024" s="24"/>
      <c r="AG2024" s="24"/>
      <c r="AH2024" s="24"/>
      <c r="AI2024" s="24"/>
      <c r="AJ2024" s="24"/>
    </row>
    <row r="2025" spans="14:36" x14ac:dyDescent="0.2">
      <c r="N2025" s="29"/>
      <c r="O2025" s="29"/>
      <c r="AF2025" s="24"/>
      <c r="AG2025" s="24"/>
      <c r="AH2025" s="24"/>
      <c r="AI2025" s="24"/>
      <c r="AJ2025" s="24"/>
    </row>
    <row r="2026" spans="14:36" x14ac:dyDescent="0.2">
      <c r="N2026" s="29"/>
      <c r="O2026" s="29"/>
      <c r="AF2026" s="24"/>
      <c r="AG2026" s="24"/>
      <c r="AH2026" s="24"/>
      <c r="AI2026" s="24"/>
      <c r="AJ2026" s="24"/>
    </row>
    <row r="2027" spans="14:36" x14ac:dyDescent="0.2">
      <c r="N2027" s="29"/>
      <c r="O2027" s="29"/>
      <c r="AF2027" s="24"/>
      <c r="AG2027" s="24"/>
      <c r="AH2027" s="24"/>
      <c r="AI2027" s="24"/>
      <c r="AJ2027" s="24"/>
    </row>
    <row r="2028" spans="14:36" x14ac:dyDescent="0.2">
      <c r="N2028" s="29"/>
      <c r="O2028" s="29"/>
      <c r="AF2028" s="24"/>
      <c r="AG2028" s="24"/>
      <c r="AH2028" s="24"/>
      <c r="AI2028" s="24"/>
      <c r="AJ2028" s="24"/>
    </row>
    <row r="2029" spans="14:36" x14ac:dyDescent="0.2">
      <c r="N2029" s="29"/>
      <c r="O2029" s="29"/>
      <c r="AF2029" s="24"/>
      <c r="AG2029" s="24"/>
      <c r="AH2029" s="24"/>
      <c r="AI2029" s="24"/>
      <c r="AJ2029" s="24"/>
    </row>
    <row r="2030" spans="14:36" x14ac:dyDescent="0.2">
      <c r="N2030" s="29"/>
      <c r="O2030" s="29"/>
      <c r="AF2030" s="24"/>
      <c r="AG2030" s="24"/>
      <c r="AH2030" s="24"/>
      <c r="AI2030" s="24"/>
      <c r="AJ2030" s="24"/>
    </row>
    <row r="2031" spans="14:36" x14ac:dyDescent="0.2">
      <c r="N2031" s="29"/>
      <c r="O2031" s="29"/>
      <c r="AF2031" s="24"/>
      <c r="AG2031" s="24"/>
      <c r="AH2031" s="24"/>
      <c r="AI2031" s="24"/>
      <c r="AJ2031" s="24"/>
    </row>
    <row r="2032" spans="14:36" x14ac:dyDescent="0.2">
      <c r="N2032" s="29"/>
      <c r="O2032" s="29"/>
      <c r="AF2032" s="24"/>
      <c r="AG2032" s="24"/>
      <c r="AH2032" s="24"/>
      <c r="AI2032" s="24"/>
      <c r="AJ2032" s="24"/>
    </row>
    <row r="2033" spans="14:36" x14ac:dyDescent="0.2">
      <c r="N2033" s="29"/>
      <c r="O2033" s="29"/>
      <c r="AF2033" s="24"/>
      <c r="AG2033" s="24"/>
      <c r="AH2033" s="24"/>
      <c r="AI2033" s="24"/>
      <c r="AJ2033" s="24"/>
    </row>
    <row r="2034" spans="14:36" x14ac:dyDescent="0.2">
      <c r="N2034" s="29"/>
      <c r="O2034" s="29"/>
      <c r="AF2034" s="24"/>
      <c r="AG2034" s="24"/>
      <c r="AH2034" s="24"/>
      <c r="AI2034" s="24"/>
      <c r="AJ2034" s="24"/>
    </row>
    <row r="2035" spans="14:36" x14ac:dyDescent="0.2">
      <c r="N2035" s="29"/>
      <c r="O2035" s="29"/>
      <c r="AF2035" s="24"/>
      <c r="AG2035" s="24"/>
      <c r="AH2035" s="24"/>
      <c r="AI2035" s="24"/>
      <c r="AJ2035" s="24"/>
    </row>
    <row r="2036" spans="14:36" x14ac:dyDescent="0.2">
      <c r="N2036" s="29"/>
      <c r="O2036" s="29"/>
      <c r="AF2036" s="24"/>
      <c r="AG2036" s="24"/>
      <c r="AH2036" s="24"/>
      <c r="AI2036" s="24"/>
      <c r="AJ2036" s="24"/>
    </row>
    <row r="2037" spans="14:36" x14ac:dyDescent="0.2">
      <c r="N2037" s="29"/>
      <c r="O2037" s="29"/>
      <c r="AF2037" s="24"/>
      <c r="AG2037" s="24"/>
      <c r="AH2037" s="24"/>
      <c r="AI2037" s="24"/>
      <c r="AJ2037" s="24"/>
    </row>
    <row r="2038" spans="14:36" x14ac:dyDescent="0.2">
      <c r="N2038" s="29"/>
      <c r="O2038" s="29"/>
      <c r="AF2038" s="24"/>
      <c r="AG2038" s="24"/>
      <c r="AH2038" s="24"/>
      <c r="AI2038" s="24"/>
      <c r="AJ2038" s="24"/>
    </row>
    <row r="2039" spans="14:36" x14ac:dyDescent="0.2">
      <c r="N2039" s="29"/>
      <c r="O2039" s="29"/>
      <c r="AF2039" s="24"/>
      <c r="AG2039" s="24"/>
      <c r="AH2039" s="24"/>
      <c r="AI2039" s="24"/>
      <c r="AJ2039" s="24"/>
    </row>
    <row r="2040" spans="14:36" x14ac:dyDescent="0.2">
      <c r="N2040" s="29"/>
      <c r="O2040" s="29"/>
      <c r="AF2040" s="24"/>
      <c r="AG2040" s="24"/>
      <c r="AH2040" s="24"/>
      <c r="AI2040" s="24"/>
      <c r="AJ2040" s="24"/>
    </row>
    <row r="2041" spans="14:36" x14ac:dyDescent="0.2">
      <c r="N2041" s="29"/>
      <c r="O2041" s="29"/>
      <c r="AF2041" s="24"/>
      <c r="AG2041" s="24"/>
      <c r="AH2041" s="24"/>
      <c r="AI2041" s="24"/>
      <c r="AJ2041" s="24"/>
    </row>
    <row r="2042" spans="14:36" x14ac:dyDescent="0.2">
      <c r="N2042" s="29"/>
      <c r="O2042" s="29"/>
      <c r="AF2042" s="24"/>
      <c r="AG2042" s="24"/>
      <c r="AH2042" s="24"/>
      <c r="AI2042" s="24"/>
      <c r="AJ2042" s="24"/>
    </row>
    <row r="2043" spans="14:36" x14ac:dyDescent="0.2">
      <c r="N2043" s="29"/>
      <c r="O2043" s="29"/>
      <c r="AF2043" s="24"/>
      <c r="AG2043" s="24"/>
      <c r="AH2043" s="24"/>
      <c r="AI2043" s="24"/>
      <c r="AJ2043" s="24"/>
    </row>
    <row r="2044" spans="14:36" x14ac:dyDescent="0.2">
      <c r="N2044" s="29"/>
      <c r="O2044" s="29"/>
      <c r="AF2044" s="24"/>
      <c r="AG2044" s="24"/>
      <c r="AH2044" s="24"/>
      <c r="AI2044" s="24"/>
      <c r="AJ2044" s="24"/>
    </row>
    <row r="2045" spans="14:36" x14ac:dyDescent="0.2">
      <c r="N2045" s="29"/>
      <c r="O2045" s="29"/>
      <c r="AF2045" s="24"/>
      <c r="AG2045" s="24"/>
      <c r="AH2045" s="24"/>
      <c r="AI2045" s="24"/>
      <c r="AJ2045" s="24"/>
    </row>
    <row r="2046" spans="14:36" x14ac:dyDescent="0.2">
      <c r="N2046" s="29"/>
      <c r="O2046" s="29"/>
      <c r="AF2046" s="24"/>
      <c r="AG2046" s="24"/>
      <c r="AH2046" s="24"/>
      <c r="AI2046" s="24"/>
      <c r="AJ2046" s="24"/>
    </row>
    <row r="2047" spans="14:36" x14ac:dyDescent="0.2">
      <c r="N2047" s="29"/>
      <c r="O2047" s="29"/>
      <c r="AF2047" s="24"/>
      <c r="AG2047" s="24"/>
      <c r="AH2047" s="24"/>
      <c r="AI2047" s="24"/>
      <c r="AJ2047" s="24"/>
    </row>
    <row r="2048" spans="14:36" x14ac:dyDescent="0.2">
      <c r="N2048" s="29"/>
      <c r="O2048" s="29"/>
      <c r="AF2048" s="24"/>
      <c r="AG2048" s="24"/>
      <c r="AH2048" s="24"/>
      <c r="AI2048" s="24"/>
      <c r="AJ2048" s="24"/>
    </row>
    <row r="2049" spans="14:36" x14ac:dyDescent="0.2">
      <c r="N2049" s="29"/>
      <c r="O2049" s="29"/>
      <c r="AF2049" s="24"/>
      <c r="AG2049" s="24"/>
      <c r="AH2049" s="24"/>
      <c r="AI2049" s="24"/>
      <c r="AJ2049" s="24"/>
    </row>
    <row r="2050" spans="14:36" x14ac:dyDescent="0.2">
      <c r="N2050" s="29"/>
      <c r="O2050" s="29"/>
      <c r="AF2050" s="24"/>
      <c r="AG2050" s="24"/>
      <c r="AH2050" s="24"/>
      <c r="AI2050" s="24"/>
      <c r="AJ2050" s="24"/>
    </row>
    <row r="2051" spans="14:36" x14ac:dyDescent="0.2">
      <c r="N2051" s="29"/>
      <c r="O2051" s="29"/>
      <c r="AF2051" s="24"/>
      <c r="AG2051" s="24"/>
      <c r="AH2051" s="24"/>
      <c r="AI2051" s="24"/>
      <c r="AJ2051" s="24"/>
    </row>
    <row r="2052" spans="14:36" x14ac:dyDescent="0.2">
      <c r="N2052" s="29"/>
      <c r="O2052" s="29"/>
      <c r="AF2052" s="24"/>
      <c r="AG2052" s="24"/>
      <c r="AH2052" s="24"/>
      <c r="AI2052" s="24"/>
      <c r="AJ2052" s="24"/>
    </row>
    <row r="2053" spans="14:36" x14ac:dyDescent="0.2">
      <c r="N2053" s="29"/>
      <c r="O2053" s="29"/>
      <c r="AF2053" s="24"/>
      <c r="AG2053" s="24"/>
      <c r="AH2053" s="24"/>
      <c r="AI2053" s="24"/>
      <c r="AJ2053" s="24"/>
    </row>
    <row r="2054" spans="14:36" x14ac:dyDescent="0.2">
      <c r="N2054" s="29"/>
      <c r="O2054" s="29"/>
      <c r="AF2054" s="24"/>
      <c r="AG2054" s="24"/>
      <c r="AH2054" s="24"/>
      <c r="AI2054" s="24"/>
      <c r="AJ2054" s="24"/>
    </row>
    <row r="2055" spans="14:36" x14ac:dyDescent="0.2">
      <c r="N2055" s="29"/>
      <c r="O2055" s="29"/>
      <c r="AF2055" s="24"/>
      <c r="AG2055" s="24"/>
      <c r="AH2055" s="24"/>
      <c r="AI2055" s="24"/>
      <c r="AJ2055" s="24"/>
    </row>
    <row r="2056" spans="14:36" x14ac:dyDescent="0.2">
      <c r="N2056" s="29"/>
      <c r="O2056" s="29"/>
      <c r="AF2056" s="24"/>
      <c r="AG2056" s="24"/>
      <c r="AH2056" s="24"/>
      <c r="AI2056" s="24"/>
      <c r="AJ2056" s="24"/>
    </row>
    <row r="2057" spans="14:36" x14ac:dyDescent="0.2">
      <c r="N2057" s="29"/>
      <c r="O2057" s="29"/>
      <c r="AF2057" s="24"/>
      <c r="AG2057" s="24"/>
      <c r="AH2057" s="24"/>
      <c r="AI2057" s="24"/>
      <c r="AJ2057" s="24"/>
    </row>
    <row r="2058" spans="14:36" x14ac:dyDescent="0.2">
      <c r="N2058" s="29"/>
      <c r="O2058" s="29"/>
      <c r="AF2058" s="24"/>
      <c r="AG2058" s="24"/>
      <c r="AH2058" s="24"/>
      <c r="AI2058" s="24"/>
      <c r="AJ2058" s="24"/>
    </row>
    <row r="2059" spans="14:36" x14ac:dyDescent="0.2">
      <c r="N2059" s="29"/>
      <c r="O2059" s="29"/>
      <c r="AF2059" s="24"/>
      <c r="AG2059" s="24"/>
      <c r="AH2059" s="24"/>
      <c r="AI2059" s="24"/>
      <c r="AJ2059" s="24"/>
    </row>
    <row r="2060" spans="14:36" x14ac:dyDescent="0.2">
      <c r="N2060" s="29"/>
      <c r="O2060" s="29"/>
      <c r="AF2060" s="24"/>
      <c r="AG2060" s="24"/>
      <c r="AH2060" s="24"/>
      <c r="AI2060" s="24"/>
      <c r="AJ2060" s="24"/>
    </row>
    <row r="2061" spans="14:36" x14ac:dyDescent="0.2">
      <c r="N2061" s="29"/>
      <c r="O2061" s="29"/>
      <c r="AF2061" s="24"/>
      <c r="AG2061" s="24"/>
      <c r="AH2061" s="24"/>
      <c r="AI2061" s="24"/>
      <c r="AJ2061" s="24"/>
    </row>
    <row r="2062" spans="14:36" x14ac:dyDescent="0.2">
      <c r="N2062" s="29"/>
      <c r="O2062" s="29"/>
      <c r="AF2062" s="24"/>
      <c r="AG2062" s="24"/>
      <c r="AH2062" s="24"/>
      <c r="AI2062" s="24"/>
      <c r="AJ2062" s="24"/>
    </row>
    <row r="2063" spans="14:36" x14ac:dyDescent="0.2">
      <c r="N2063" s="29"/>
      <c r="O2063" s="29"/>
      <c r="AF2063" s="24"/>
      <c r="AG2063" s="24"/>
      <c r="AH2063" s="24"/>
      <c r="AI2063" s="24"/>
      <c r="AJ2063" s="24"/>
    </row>
    <row r="2064" spans="14:36" x14ac:dyDescent="0.2">
      <c r="N2064" s="29"/>
      <c r="O2064" s="29"/>
      <c r="AF2064" s="24"/>
      <c r="AG2064" s="24"/>
      <c r="AH2064" s="24"/>
      <c r="AI2064" s="24"/>
      <c r="AJ2064" s="24"/>
    </row>
    <row r="2065" spans="14:36" x14ac:dyDescent="0.2">
      <c r="N2065" s="29"/>
      <c r="O2065" s="29"/>
      <c r="AF2065" s="24"/>
      <c r="AG2065" s="24"/>
      <c r="AH2065" s="24"/>
      <c r="AI2065" s="24"/>
      <c r="AJ2065" s="24"/>
    </row>
    <row r="2066" spans="14:36" x14ac:dyDescent="0.2">
      <c r="N2066" s="29"/>
      <c r="O2066" s="29"/>
      <c r="AF2066" s="24"/>
      <c r="AG2066" s="24"/>
      <c r="AH2066" s="24"/>
      <c r="AI2066" s="24"/>
      <c r="AJ2066" s="24"/>
    </row>
    <row r="2067" spans="14:36" x14ac:dyDescent="0.2">
      <c r="N2067" s="29"/>
      <c r="O2067" s="29"/>
      <c r="AF2067" s="24"/>
      <c r="AG2067" s="24"/>
      <c r="AH2067" s="24"/>
      <c r="AI2067" s="24"/>
      <c r="AJ2067" s="24"/>
    </row>
    <row r="2068" spans="14:36" x14ac:dyDescent="0.2">
      <c r="N2068" s="29"/>
      <c r="O2068" s="29"/>
      <c r="AF2068" s="24"/>
      <c r="AG2068" s="24"/>
      <c r="AH2068" s="24"/>
      <c r="AI2068" s="24"/>
      <c r="AJ2068" s="24"/>
    </row>
    <row r="2069" spans="14:36" x14ac:dyDescent="0.2">
      <c r="N2069" s="29"/>
      <c r="O2069" s="29"/>
      <c r="AF2069" s="24"/>
      <c r="AG2069" s="24"/>
      <c r="AH2069" s="24"/>
      <c r="AI2069" s="24"/>
      <c r="AJ2069" s="24"/>
    </row>
    <row r="2070" spans="14:36" x14ac:dyDescent="0.2">
      <c r="N2070" s="29"/>
      <c r="O2070" s="29"/>
      <c r="AF2070" s="24"/>
      <c r="AG2070" s="24"/>
      <c r="AH2070" s="24"/>
      <c r="AI2070" s="24"/>
      <c r="AJ2070" s="24"/>
    </row>
    <row r="2071" spans="14:36" x14ac:dyDescent="0.2">
      <c r="N2071" s="29"/>
      <c r="O2071" s="29"/>
      <c r="AF2071" s="24"/>
      <c r="AG2071" s="24"/>
      <c r="AH2071" s="24"/>
      <c r="AI2071" s="24"/>
      <c r="AJ2071" s="24"/>
    </row>
    <row r="2072" spans="14:36" x14ac:dyDescent="0.2">
      <c r="N2072" s="29"/>
      <c r="O2072" s="29"/>
      <c r="AF2072" s="24"/>
      <c r="AG2072" s="24"/>
      <c r="AH2072" s="24"/>
      <c r="AI2072" s="24"/>
      <c r="AJ2072" s="24"/>
    </row>
    <row r="2073" spans="14:36" x14ac:dyDescent="0.2">
      <c r="N2073" s="29"/>
      <c r="O2073" s="29"/>
      <c r="AF2073" s="24"/>
      <c r="AG2073" s="24"/>
      <c r="AH2073" s="24"/>
      <c r="AI2073" s="24"/>
      <c r="AJ2073" s="24"/>
    </row>
    <row r="2074" spans="14:36" x14ac:dyDescent="0.2">
      <c r="N2074" s="29"/>
      <c r="O2074" s="29"/>
      <c r="AF2074" s="24"/>
      <c r="AG2074" s="24"/>
      <c r="AH2074" s="24"/>
      <c r="AI2074" s="24"/>
      <c r="AJ2074" s="24"/>
    </row>
    <row r="2075" spans="14:36" x14ac:dyDescent="0.2">
      <c r="N2075" s="29"/>
      <c r="O2075" s="29"/>
      <c r="AF2075" s="24"/>
      <c r="AG2075" s="24"/>
      <c r="AH2075" s="24"/>
      <c r="AI2075" s="24"/>
      <c r="AJ2075" s="24"/>
    </row>
    <row r="2076" spans="14:36" x14ac:dyDescent="0.2">
      <c r="N2076" s="29"/>
      <c r="O2076" s="29"/>
      <c r="AF2076" s="24"/>
      <c r="AG2076" s="24"/>
      <c r="AH2076" s="24"/>
      <c r="AI2076" s="24"/>
      <c r="AJ2076" s="24"/>
    </row>
    <row r="2077" spans="14:36" x14ac:dyDescent="0.2">
      <c r="N2077" s="29"/>
      <c r="O2077" s="29"/>
      <c r="AF2077" s="24"/>
      <c r="AG2077" s="24"/>
      <c r="AH2077" s="24"/>
      <c r="AI2077" s="24"/>
      <c r="AJ2077" s="24"/>
    </row>
    <row r="2078" spans="14:36" x14ac:dyDescent="0.2">
      <c r="N2078" s="29"/>
      <c r="O2078" s="29"/>
      <c r="AF2078" s="24"/>
      <c r="AG2078" s="24"/>
      <c r="AH2078" s="24"/>
      <c r="AI2078" s="24"/>
      <c r="AJ2078" s="24"/>
    </row>
    <row r="2079" spans="14:36" x14ac:dyDescent="0.2">
      <c r="N2079" s="29"/>
      <c r="O2079" s="29"/>
      <c r="AF2079" s="24"/>
      <c r="AG2079" s="24"/>
      <c r="AH2079" s="24"/>
      <c r="AI2079" s="24"/>
      <c r="AJ2079" s="24"/>
    </row>
    <row r="2080" spans="14:36" x14ac:dyDescent="0.2">
      <c r="N2080" s="29"/>
      <c r="O2080" s="29"/>
      <c r="AF2080" s="24"/>
      <c r="AG2080" s="24"/>
      <c r="AH2080" s="24"/>
      <c r="AI2080" s="24"/>
      <c r="AJ2080" s="24"/>
    </row>
    <row r="2081" spans="14:36" x14ac:dyDescent="0.2">
      <c r="N2081" s="29"/>
      <c r="O2081" s="29"/>
      <c r="AF2081" s="24"/>
      <c r="AG2081" s="24"/>
      <c r="AH2081" s="24"/>
      <c r="AI2081" s="24"/>
      <c r="AJ2081" s="24"/>
    </row>
    <row r="2082" spans="14:36" x14ac:dyDescent="0.2">
      <c r="N2082" s="29"/>
      <c r="O2082" s="29"/>
      <c r="AF2082" s="24"/>
      <c r="AG2082" s="24"/>
      <c r="AH2082" s="24"/>
      <c r="AI2082" s="24"/>
      <c r="AJ2082" s="24"/>
    </row>
    <row r="2083" spans="14:36" x14ac:dyDescent="0.2">
      <c r="N2083" s="29"/>
      <c r="O2083" s="29"/>
      <c r="AF2083" s="24"/>
      <c r="AG2083" s="24"/>
      <c r="AH2083" s="24"/>
      <c r="AI2083" s="24"/>
      <c r="AJ2083" s="24"/>
    </row>
    <row r="2084" spans="14:36" x14ac:dyDescent="0.2">
      <c r="N2084" s="29"/>
      <c r="O2084" s="29"/>
      <c r="AF2084" s="24"/>
      <c r="AG2084" s="24"/>
      <c r="AH2084" s="24"/>
      <c r="AI2084" s="24"/>
      <c r="AJ2084" s="24"/>
    </row>
    <row r="2085" spans="14:36" x14ac:dyDescent="0.2">
      <c r="N2085" s="29"/>
      <c r="O2085" s="29"/>
      <c r="AF2085" s="24"/>
      <c r="AG2085" s="24"/>
      <c r="AH2085" s="24"/>
      <c r="AI2085" s="24"/>
      <c r="AJ2085" s="24"/>
    </row>
    <row r="2086" spans="14:36" x14ac:dyDescent="0.2">
      <c r="N2086" s="29"/>
      <c r="O2086" s="29"/>
      <c r="AF2086" s="24"/>
      <c r="AG2086" s="24"/>
      <c r="AH2086" s="24"/>
      <c r="AI2086" s="24"/>
      <c r="AJ2086" s="24"/>
    </row>
    <row r="2087" spans="14:36" x14ac:dyDescent="0.2">
      <c r="N2087" s="29"/>
      <c r="O2087" s="29"/>
      <c r="AF2087" s="24"/>
      <c r="AG2087" s="24"/>
      <c r="AH2087" s="24"/>
      <c r="AI2087" s="24"/>
      <c r="AJ2087" s="24"/>
    </row>
    <row r="2088" spans="14:36" x14ac:dyDescent="0.2">
      <c r="N2088" s="29"/>
      <c r="O2088" s="29"/>
      <c r="AF2088" s="24"/>
      <c r="AG2088" s="24"/>
      <c r="AH2088" s="24"/>
      <c r="AI2088" s="24"/>
      <c r="AJ2088" s="24"/>
    </row>
    <row r="2089" spans="14:36" x14ac:dyDescent="0.2">
      <c r="N2089" s="29"/>
      <c r="O2089" s="29"/>
      <c r="AF2089" s="24"/>
      <c r="AG2089" s="24"/>
      <c r="AH2089" s="24"/>
      <c r="AI2089" s="24"/>
      <c r="AJ2089" s="24"/>
    </row>
    <row r="2090" spans="14:36" x14ac:dyDescent="0.2">
      <c r="N2090" s="29"/>
      <c r="O2090" s="29"/>
      <c r="AF2090" s="24"/>
      <c r="AG2090" s="24"/>
      <c r="AH2090" s="24"/>
      <c r="AI2090" s="24"/>
      <c r="AJ2090" s="24"/>
    </row>
    <row r="2091" spans="14:36" x14ac:dyDescent="0.2">
      <c r="N2091" s="29"/>
      <c r="O2091" s="29"/>
      <c r="AF2091" s="24"/>
      <c r="AG2091" s="24"/>
      <c r="AH2091" s="24"/>
      <c r="AI2091" s="24"/>
      <c r="AJ2091" s="24"/>
    </row>
    <row r="2092" spans="14:36" x14ac:dyDescent="0.2">
      <c r="N2092" s="29"/>
      <c r="O2092" s="29"/>
      <c r="AF2092" s="24"/>
      <c r="AG2092" s="24"/>
      <c r="AH2092" s="24"/>
      <c r="AI2092" s="24"/>
      <c r="AJ2092" s="24"/>
    </row>
    <row r="2093" spans="14:36" x14ac:dyDescent="0.2">
      <c r="N2093" s="29"/>
      <c r="O2093" s="29"/>
      <c r="AF2093" s="24"/>
      <c r="AG2093" s="24"/>
      <c r="AH2093" s="24"/>
      <c r="AI2093" s="24"/>
      <c r="AJ2093" s="24"/>
    </row>
    <row r="2094" spans="14:36" x14ac:dyDescent="0.2">
      <c r="N2094" s="29"/>
      <c r="O2094" s="29"/>
      <c r="AF2094" s="24"/>
      <c r="AG2094" s="24"/>
      <c r="AH2094" s="24"/>
      <c r="AI2094" s="24"/>
      <c r="AJ2094" s="24"/>
    </row>
    <row r="2095" spans="14:36" x14ac:dyDescent="0.2">
      <c r="N2095" s="29"/>
      <c r="O2095" s="29"/>
      <c r="AF2095" s="24"/>
      <c r="AG2095" s="24"/>
      <c r="AH2095" s="24"/>
      <c r="AI2095" s="24"/>
      <c r="AJ2095" s="24"/>
    </row>
    <row r="2096" spans="14:36" x14ac:dyDescent="0.2">
      <c r="N2096" s="29"/>
      <c r="O2096" s="29"/>
      <c r="AF2096" s="24"/>
      <c r="AG2096" s="24"/>
      <c r="AH2096" s="24"/>
      <c r="AI2096" s="24"/>
      <c r="AJ2096" s="24"/>
    </row>
    <row r="2097" spans="14:36" x14ac:dyDescent="0.2">
      <c r="N2097" s="29"/>
      <c r="O2097" s="29"/>
      <c r="AF2097" s="24"/>
      <c r="AG2097" s="24"/>
      <c r="AH2097" s="24"/>
      <c r="AI2097" s="24"/>
      <c r="AJ2097" s="24"/>
    </row>
    <row r="2098" spans="14:36" x14ac:dyDescent="0.2">
      <c r="N2098" s="29"/>
      <c r="O2098" s="29"/>
      <c r="AF2098" s="24"/>
      <c r="AG2098" s="24"/>
      <c r="AH2098" s="24"/>
      <c r="AI2098" s="24"/>
      <c r="AJ2098" s="24"/>
    </row>
    <row r="2099" spans="14:36" x14ac:dyDescent="0.2">
      <c r="N2099" s="29"/>
      <c r="O2099" s="29"/>
      <c r="AF2099" s="24"/>
      <c r="AG2099" s="24"/>
      <c r="AH2099" s="24"/>
      <c r="AI2099" s="24"/>
      <c r="AJ2099" s="24"/>
    </row>
    <row r="2100" spans="14:36" x14ac:dyDescent="0.2">
      <c r="N2100" s="29"/>
      <c r="O2100" s="29"/>
      <c r="AF2100" s="24"/>
      <c r="AG2100" s="24"/>
      <c r="AH2100" s="24"/>
      <c r="AI2100" s="24"/>
      <c r="AJ2100" s="24"/>
    </row>
    <row r="2101" spans="14:36" x14ac:dyDescent="0.2">
      <c r="N2101" s="29"/>
      <c r="O2101" s="29"/>
      <c r="AF2101" s="24"/>
      <c r="AG2101" s="24"/>
      <c r="AH2101" s="24"/>
      <c r="AI2101" s="24"/>
      <c r="AJ2101" s="24"/>
    </row>
    <row r="2102" spans="14:36" x14ac:dyDescent="0.2">
      <c r="N2102" s="29"/>
      <c r="O2102" s="29"/>
      <c r="AF2102" s="24"/>
      <c r="AG2102" s="24"/>
      <c r="AH2102" s="24"/>
      <c r="AI2102" s="24"/>
      <c r="AJ2102" s="24"/>
    </row>
    <row r="2103" spans="14:36" x14ac:dyDescent="0.2">
      <c r="N2103" s="29"/>
      <c r="O2103" s="29"/>
      <c r="AF2103" s="24"/>
      <c r="AG2103" s="24"/>
      <c r="AH2103" s="24"/>
      <c r="AI2103" s="24"/>
      <c r="AJ2103" s="24"/>
    </row>
    <row r="2104" spans="14:36" x14ac:dyDescent="0.2">
      <c r="N2104" s="29"/>
      <c r="O2104" s="29"/>
      <c r="AF2104" s="24"/>
      <c r="AG2104" s="24"/>
      <c r="AH2104" s="24"/>
      <c r="AI2104" s="24"/>
      <c r="AJ2104" s="24"/>
    </row>
    <row r="2105" spans="14:36" x14ac:dyDescent="0.2">
      <c r="N2105" s="29"/>
      <c r="O2105" s="29"/>
      <c r="AF2105" s="24"/>
      <c r="AG2105" s="24"/>
      <c r="AH2105" s="24"/>
      <c r="AI2105" s="24"/>
      <c r="AJ2105" s="24"/>
    </row>
    <row r="2106" spans="14:36" x14ac:dyDescent="0.2">
      <c r="N2106" s="29"/>
      <c r="O2106" s="29"/>
      <c r="AF2106" s="24"/>
      <c r="AG2106" s="24"/>
      <c r="AH2106" s="24"/>
      <c r="AI2106" s="24"/>
      <c r="AJ2106" s="24"/>
    </row>
    <row r="2107" spans="14:36" x14ac:dyDescent="0.2">
      <c r="N2107" s="29"/>
      <c r="O2107" s="29"/>
      <c r="AF2107" s="24"/>
      <c r="AG2107" s="24"/>
      <c r="AH2107" s="24"/>
      <c r="AI2107" s="24"/>
      <c r="AJ2107" s="24"/>
    </row>
    <row r="2108" spans="14:36" x14ac:dyDescent="0.2">
      <c r="N2108" s="29"/>
      <c r="O2108" s="29"/>
      <c r="AF2108" s="24"/>
      <c r="AG2108" s="24"/>
      <c r="AH2108" s="24"/>
      <c r="AI2108" s="24"/>
      <c r="AJ2108" s="24"/>
    </row>
    <row r="2109" spans="14:36" x14ac:dyDescent="0.2">
      <c r="N2109" s="29"/>
      <c r="O2109" s="29"/>
      <c r="AF2109" s="24"/>
      <c r="AG2109" s="24"/>
      <c r="AH2109" s="24"/>
      <c r="AI2109" s="24"/>
      <c r="AJ2109" s="24"/>
    </row>
    <row r="2110" spans="14:36" x14ac:dyDescent="0.2">
      <c r="N2110" s="29"/>
      <c r="O2110" s="29"/>
      <c r="AF2110" s="24"/>
      <c r="AG2110" s="24"/>
      <c r="AH2110" s="24"/>
      <c r="AI2110" s="24"/>
      <c r="AJ2110" s="24"/>
    </row>
    <row r="2111" spans="14:36" x14ac:dyDescent="0.2">
      <c r="N2111" s="29"/>
      <c r="O2111" s="29"/>
      <c r="AF2111" s="24"/>
      <c r="AG2111" s="24"/>
      <c r="AH2111" s="24"/>
      <c r="AI2111" s="24"/>
      <c r="AJ2111" s="24"/>
    </row>
    <row r="2112" spans="14:36" x14ac:dyDescent="0.2">
      <c r="N2112" s="29"/>
      <c r="O2112" s="29"/>
      <c r="AF2112" s="24"/>
      <c r="AG2112" s="24"/>
      <c r="AH2112" s="24"/>
      <c r="AI2112" s="24"/>
      <c r="AJ2112" s="24"/>
    </row>
    <row r="2113" spans="14:36" x14ac:dyDescent="0.2">
      <c r="N2113" s="29"/>
      <c r="O2113" s="29"/>
      <c r="AF2113" s="24"/>
      <c r="AG2113" s="24"/>
      <c r="AH2113" s="24"/>
      <c r="AI2113" s="24"/>
      <c r="AJ2113" s="24"/>
    </row>
    <row r="2114" spans="14:36" x14ac:dyDescent="0.2">
      <c r="N2114" s="29"/>
      <c r="O2114" s="29"/>
      <c r="AF2114" s="24"/>
      <c r="AG2114" s="24"/>
      <c r="AH2114" s="24"/>
      <c r="AI2114" s="24"/>
      <c r="AJ2114" s="24"/>
    </row>
    <row r="2115" spans="14:36" x14ac:dyDescent="0.2">
      <c r="N2115" s="29"/>
      <c r="O2115" s="29"/>
      <c r="AF2115" s="24"/>
      <c r="AG2115" s="24"/>
      <c r="AH2115" s="24"/>
      <c r="AI2115" s="24"/>
      <c r="AJ2115" s="24"/>
    </row>
    <row r="2116" spans="14:36" x14ac:dyDescent="0.2">
      <c r="N2116" s="29"/>
      <c r="O2116" s="29"/>
      <c r="AF2116" s="24"/>
      <c r="AG2116" s="24"/>
      <c r="AH2116" s="24"/>
      <c r="AI2116" s="24"/>
      <c r="AJ2116" s="24"/>
    </row>
    <row r="2117" spans="14:36" x14ac:dyDescent="0.2">
      <c r="N2117" s="29"/>
      <c r="O2117" s="29"/>
      <c r="AF2117" s="24"/>
      <c r="AG2117" s="24"/>
      <c r="AH2117" s="24"/>
      <c r="AI2117" s="24"/>
      <c r="AJ2117" s="24"/>
    </row>
    <row r="2118" spans="14:36" x14ac:dyDescent="0.2">
      <c r="N2118" s="29"/>
      <c r="O2118" s="29"/>
      <c r="AF2118" s="24"/>
      <c r="AG2118" s="24"/>
      <c r="AH2118" s="24"/>
      <c r="AI2118" s="24"/>
      <c r="AJ2118" s="24"/>
    </row>
    <row r="2119" spans="14:36" x14ac:dyDescent="0.2">
      <c r="N2119" s="29"/>
      <c r="O2119" s="29"/>
      <c r="AF2119" s="24"/>
      <c r="AG2119" s="24"/>
      <c r="AH2119" s="24"/>
      <c r="AI2119" s="24"/>
      <c r="AJ2119" s="24"/>
    </row>
    <row r="2120" spans="14:36" x14ac:dyDescent="0.2">
      <c r="N2120" s="29"/>
      <c r="O2120" s="29"/>
      <c r="AF2120" s="24"/>
      <c r="AG2120" s="24"/>
      <c r="AH2120" s="24"/>
      <c r="AI2120" s="24"/>
      <c r="AJ2120" s="24"/>
    </row>
    <row r="2121" spans="14:36" x14ac:dyDescent="0.2">
      <c r="N2121" s="29"/>
      <c r="O2121" s="29"/>
      <c r="AF2121" s="24"/>
      <c r="AG2121" s="24"/>
      <c r="AH2121" s="24"/>
      <c r="AI2121" s="24"/>
      <c r="AJ2121" s="24"/>
    </row>
    <row r="2122" spans="14:36" x14ac:dyDescent="0.2">
      <c r="N2122" s="29"/>
      <c r="O2122" s="29"/>
      <c r="AF2122" s="24"/>
      <c r="AG2122" s="24"/>
      <c r="AH2122" s="24"/>
      <c r="AI2122" s="24"/>
      <c r="AJ2122" s="24"/>
    </row>
    <row r="2123" spans="14:36" x14ac:dyDescent="0.2">
      <c r="N2123" s="29"/>
      <c r="O2123" s="29"/>
      <c r="AF2123" s="24"/>
      <c r="AG2123" s="24"/>
      <c r="AH2123" s="24"/>
      <c r="AI2123" s="24"/>
      <c r="AJ2123" s="24"/>
    </row>
    <row r="2124" spans="14:36" x14ac:dyDescent="0.2">
      <c r="N2124" s="29"/>
      <c r="O2124" s="29"/>
      <c r="AF2124" s="24"/>
      <c r="AG2124" s="24"/>
      <c r="AH2124" s="24"/>
      <c r="AI2124" s="24"/>
      <c r="AJ2124" s="24"/>
    </row>
    <row r="2125" spans="14:36" x14ac:dyDescent="0.2">
      <c r="N2125" s="29"/>
      <c r="O2125" s="29"/>
      <c r="AF2125" s="24"/>
      <c r="AG2125" s="24"/>
      <c r="AH2125" s="24"/>
      <c r="AI2125" s="24"/>
      <c r="AJ2125" s="24"/>
    </row>
    <row r="2126" spans="14:36" x14ac:dyDescent="0.2">
      <c r="N2126" s="29"/>
      <c r="O2126" s="29"/>
      <c r="AF2126" s="24"/>
      <c r="AG2126" s="24"/>
      <c r="AH2126" s="24"/>
      <c r="AI2126" s="24"/>
      <c r="AJ2126" s="24"/>
    </row>
    <row r="2127" spans="14:36" x14ac:dyDescent="0.2">
      <c r="N2127" s="29"/>
      <c r="O2127" s="29"/>
      <c r="AF2127" s="24"/>
      <c r="AG2127" s="24"/>
      <c r="AH2127" s="24"/>
      <c r="AI2127" s="24"/>
      <c r="AJ2127" s="24"/>
    </row>
    <row r="2128" spans="14:36" x14ac:dyDescent="0.2">
      <c r="N2128" s="29"/>
      <c r="O2128" s="29"/>
      <c r="AF2128" s="24"/>
      <c r="AG2128" s="24"/>
      <c r="AH2128" s="24"/>
      <c r="AI2128" s="24"/>
      <c r="AJ2128" s="24"/>
    </row>
    <row r="2129" spans="14:36" x14ac:dyDescent="0.2">
      <c r="N2129" s="29"/>
      <c r="O2129" s="29"/>
      <c r="AF2129" s="24"/>
      <c r="AG2129" s="24"/>
      <c r="AH2129" s="24"/>
      <c r="AI2129" s="24"/>
      <c r="AJ2129" s="24"/>
    </row>
    <row r="2130" spans="14:36" x14ac:dyDescent="0.2">
      <c r="N2130" s="29"/>
      <c r="O2130" s="29"/>
      <c r="AF2130" s="24"/>
      <c r="AG2130" s="24"/>
      <c r="AH2130" s="24"/>
      <c r="AI2130" s="24"/>
      <c r="AJ2130" s="24"/>
    </row>
    <row r="2131" spans="14:36" x14ac:dyDescent="0.2">
      <c r="N2131" s="29"/>
      <c r="O2131" s="29"/>
      <c r="AF2131" s="24"/>
      <c r="AG2131" s="24"/>
      <c r="AH2131" s="24"/>
      <c r="AI2131" s="24"/>
      <c r="AJ2131" s="24"/>
    </row>
    <row r="2132" spans="14:36" x14ac:dyDescent="0.2">
      <c r="N2132" s="29"/>
      <c r="O2132" s="29"/>
      <c r="AF2132" s="24"/>
      <c r="AG2132" s="24"/>
      <c r="AH2132" s="24"/>
      <c r="AI2132" s="24"/>
      <c r="AJ2132" s="24"/>
    </row>
    <row r="2133" spans="14:36" x14ac:dyDescent="0.2">
      <c r="N2133" s="29"/>
      <c r="O2133" s="29"/>
      <c r="AF2133" s="24"/>
      <c r="AG2133" s="24"/>
      <c r="AH2133" s="24"/>
      <c r="AI2133" s="24"/>
      <c r="AJ2133" s="24"/>
    </row>
    <row r="2134" spans="14:36" x14ac:dyDescent="0.2">
      <c r="N2134" s="29"/>
      <c r="O2134" s="29"/>
      <c r="AF2134" s="24"/>
      <c r="AG2134" s="24"/>
      <c r="AH2134" s="24"/>
      <c r="AI2134" s="24"/>
      <c r="AJ2134" s="24"/>
    </row>
    <row r="2135" spans="14:36" x14ac:dyDescent="0.2">
      <c r="N2135" s="29"/>
      <c r="O2135" s="29"/>
      <c r="AF2135" s="24"/>
      <c r="AG2135" s="24"/>
      <c r="AH2135" s="24"/>
      <c r="AI2135" s="24"/>
      <c r="AJ2135" s="24"/>
    </row>
    <row r="2136" spans="14:36" x14ac:dyDescent="0.2">
      <c r="N2136" s="29"/>
      <c r="O2136" s="29"/>
      <c r="AF2136" s="24"/>
      <c r="AG2136" s="24"/>
      <c r="AH2136" s="24"/>
      <c r="AI2136" s="24"/>
      <c r="AJ2136" s="24"/>
    </row>
    <row r="2137" spans="14:36" x14ac:dyDescent="0.2">
      <c r="N2137" s="29"/>
      <c r="O2137" s="29"/>
      <c r="AF2137" s="24"/>
      <c r="AG2137" s="24"/>
      <c r="AH2137" s="24"/>
      <c r="AI2137" s="24"/>
      <c r="AJ2137" s="24"/>
    </row>
    <row r="2138" spans="14:36" x14ac:dyDescent="0.2">
      <c r="N2138" s="29"/>
      <c r="O2138" s="29"/>
      <c r="AF2138" s="24"/>
      <c r="AG2138" s="24"/>
      <c r="AH2138" s="24"/>
      <c r="AI2138" s="24"/>
      <c r="AJ2138" s="24"/>
    </row>
    <row r="2139" spans="14:36" x14ac:dyDescent="0.2">
      <c r="N2139" s="29"/>
      <c r="O2139" s="29"/>
      <c r="AF2139" s="24"/>
      <c r="AG2139" s="24"/>
      <c r="AH2139" s="24"/>
      <c r="AI2139" s="24"/>
      <c r="AJ2139" s="24"/>
    </row>
    <row r="2140" spans="14:36" x14ac:dyDescent="0.2">
      <c r="N2140" s="29"/>
      <c r="O2140" s="29"/>
      <c r="AF2140" s="24"/>
      <c r="AG2140" s="24"/>
      <c r="AH2140" s="24"/>
      <c r="AI2140" s="24"/>
      <c r="AJ2140" s="24"/>
    </row>
    <row r="2141" spans="14:36" x14ac:dyDescent="0.2">
      <c r="N2141" s="29"/>
      <c r="O2141" s="29"/>
      <c r="AF2141" s="24"/>
      <c r="AG2141" s="24"/>
      <c r="AH2141" s="24"/>
      <c r="AI2141" s="24"/>
      <c r="AJ2141" s="24"/>
    </row>
    <row r="2142" spans="14:36" x14ac:dyDescent="0.2">
      <c r="N2142" s="29"/>
      <c r="O2142" s="29"/>
      <c r="AF2142" s="24"/>
      <c r="AG2142" s="24"/>
      <c r="AH2142" s="24"/>
      <c r="AI2142" s="24"/>
      <c r="AJ2142" s="24"/>
    </row>
    <row r="2143" spans="14:36" x14ac:dyDescent="0.2">
      <c r="N2143" s="29"/>
      <c r="O2143" s="29"/>
      <c r="AF2143" s="24"/>
      <c r="AG2143" s="24"/>
      <c r="AH2143" s="24"/>
      <c r="AI2143" s="24"/>
      <c r="AJ2143" s="24"/>
    </row>
    <row r="2144" spans="14:36" x14ac:dyDescent="0.2">
      <c r="N2144" s="29"/>
      <c r="O2144" s="29"/>
      <c r="AF2144" s="24"/>
      <c r="AG2144" s="24"/>
      <c r="AH2144" s="24"/>
      <c r="AI2144" s="24"/>
      <c r="AJ2144" s="24"/>
    </row>
    <row r="2145" spans="14:36" x14ac:dyDescent="0.2">
      <c r="N2145" s="29"/>
      <c r="O2145" s="29"/>
      <c r="AF2145" s="24"/>
      <c r="AG2145" s="24"/>
      <c r="AH2145" s="24"/>
      <c r="AI2145" s="24"/>
      <c r="AJ2145" s="24"/>
    </row>
    <row r="2146" spans="14:36" x14ac:dyDescent="0.2">
      <c r="N2146" s="29"/>
      <c r="O2146" s="29"/>
      <c r="AF2146" s="24"/>
      <c r="AG2146" s="24"/>
      <c r="AH2146" s="24"/>
      <c r="AI2146" s="24"/>
      <c r="AJ2146" s="24"/>
    </row>
    <row r="2147" spans="14:36" x14ac:dyDescent="0.2">
      <c r="N2147" s="29"/>
      <c r="O2147" s="29"/>
      <c r="AF2147" s="24"/>
      <c r="AG2147" s="24"/>
      <c r="AH2147" s="24"/>
      <c r="AI2147" s="24"/>
      <c r="AJ2147" s="24"/>
    </row>
    <row r="2148" spans="14:36" x14ac:dyDescent="0.2">
      <c r="N2148" s="29"/>
      <c r="O2148" s="29"/>
      <c r="AF2148" s="24"/>
      <c r="AG2148" s="24"/>
      <c r="AH2148" s="24"/>
      <c r="AI2148" s="24"/>
      <c r="AJ2148" s="24"/>
    </row>
    <row r="2149" spans="14:36" x14ac:dyDescent="0.2">
      <c r="N2149" s="29"/>
      <c r="O2149" s="29"/>
      <c r="AF2149" s="24"/>
      <c r="AG2149" s="24"/>
      <c r="AH2149" s="24"/>
      <c r="AI2149" s="24"/>
      <c r="AJ2149" s="24"/>
    </row>
    <row r="2150" spans="14:36" x14ac:dyDescent="0.2">
      <c r="N2150" s="29"/>
      <c r="O2150" s="29"/>
      <c r="AF2150" s="24"/>
      <c r="AG2150" s="24"/>
      <c r="AH2150" s="24"/>
      <c r="AI2150" s="24"/>
      <c r="AJ2150" s="24"/>
    </row>
    <row r="2151" spans="14:36" x14ac:dyDescent="0.2">
      <c r="N2151" s="29"/>
      <c r="O2151" s="29"/>
      <c r="AF2151" s="24"/>
      <c r="AG2151" s="24"/>
      <c r="AH2151" s="24"/>
      <c r="AI2151" s="24"/>
      <c r="AJ2151" s="24"/>
    </row>
    <row r="2152" spans="14:36" x14ac:dyDescent="0.2">
      <c r="N2152" s="29"/>
      <c r="O2152" s="29"/>
      <c r="AF2152" s="24"/>
      <c r="AG2152" s="24"/>
      <c r="AH2152" s="24"/>
      <c r="AI2152" s="24"/>
      <c r="AJ2152" s="24"/>
    </row>
    <row r="2153" spans="14:36" x14ac:dyDescent="0.2">
      <c r="N2153" s="29"/>
      <c r="O2153" s="29"/>
      <c r="AF2153" s="24"/>
      <c r="AG2153" s="24"/>
      <c r="AH2153" s="24"/>
      <c r="AI2153" s="24"/>
      <c r="AJ2153" s="24"/>
    </row>
    <row r="2154" spans="14:36" x14ac:dyDescent="0.2">
      <c r="N2154" s="29"/>
      <c r="O2154" s="29"/>
      <c r="AF2154" s="24"/>
      <c r="AG2154" s="24"/>
      <c r="AH2154" s="24"/>
      <c r="AI2154" s="24"/>
      <c r="AJ2154" s="24"/>
    </row>
    <row r="2155" spans="14:36" x14ac:dyDescent="0.2">
      <c r="N2155" s="29"/>
      <c r="O2155" s="29"/>
      <c r="AF2155" s="24"/>
      <c r="AG2155" s="24"/>
      <c r="AH2155" s="24"/>
      <c r="AI2155" s="24"/>
      <c r="AJ2155" s="24"/>
    </row>
    <row r="2156" spans="14:36" x14ac:dyDescent="0.2">
      <c r="N2156" s="29"/>
      <c r="O2156" s="29"/>
      <c r="AF2156" s="24"/>
      <c r="AG2156" s="24"/>
      <c r="AH2156" s="24"/>
      <c r="AI2156" s="24"/>
      <c r="AJ2156" s="24"/>
    </row>
    <row r="2157" spans="14:36" x14ac:dyDescent="0.2">
      <c r="N2157" s="29"/>
      <c r="O2157" s="29"/>
      <c r="AF2157" s="24"/>
      <c r="AG2157" s="24"/>
      <c r="AH2157" s="24"/>
      <c r="AI2157" s="24"/>
      <c r="AJ2157" s="24"/>
    </row>
    <row r="2158" spans="14:36" x14ac:dyDescent="0.2">
      <c r="N2158" s="29"/>
      <c r="O2158" s="29"/>
      <c r="AF2158" s="24"/>
      <c r="AG2158" s="24"/>
      <c r="AH2158" s="24"/>
      <c r="AI2158" s="24"/>
      <c r="AJ2158" s="24"/>
    </row>
    <row r="2159" spans="14:36" x14ac:dyDescent="0.2">
      <c r="N2159" s="29"/>
      <c r="O2159" s="29"/>
      <c r="AF2159" s="24"/>
      <c r="AG2159" s="24"/>
      <c r="AH2159" s="24"/>
      <c r="AI2159" s="24"/>
      <c r="AJ2159" s="24"/>
    </row>
    <row r="2160" spans="14:36" x14ac:dyDescent="0.2">
      <c r="N2160" s="29"/>
      <c r="O2160" s="29"/>
      <c r="AF2160" s="24"/>
      <c r="AG2160" s="24"/>
      <c r="AH2160" s="24"/>
      <c r="AI2160" s="24"/>
      <c r="AJ2160" s="24"/>
    </row>
    <row r="2161" spans="14:36" x14ac:dyDescent="0.2">
      <c r="N2161" s="29"/>
      <c r="O2161" s="29"/>
      <c r="AF2161" s="24"/>
      <c r="AG2161" s="24"/>
      <c r="AH2161" s="24"/>
      <c r="AI2161" s="24"/>
      <c r="AJ2161" s="24"/>
    </row>
    <row r="2162" spans="14:36" x14ac:dyDescent="0.2">
      <c r="N2162" s="29"/>
      <c r="O2162" s="29"/>
      <c r="AF2162" s="24"/>
      <c r="AG2162" s="24"/>
      <c r="AH2162" s="24"/>
      <c r="AI2162" s="24"/>
      <c r="AJ2162" s="24"/>
    </row>
    <row r="2163" spans="14:36" x14ac:dyDescent="0.2">
      <c r="N2163" s="29"/>
      <c r="O2163" s="29"/>
      <c r="AF2163" s="24"/>
      <c r="AG2163" s="24"/>
      <c r="AH2163" s="24"/>
      <c r="AI2163" s="24"/>
      <c r="AJ2163" s="24"/>
    </row>
    <row r="2164" spans="14:36" x14ac:dyDescent="0.2">
      <c r="N2164" s="29"/>
      <c r="O2164" s="29"/>
      <c r="AF2164" s="24"/>
      <c r="AG2164" s="24"/>
      <c r="AH2164" s="24"/>
      <c r="AI2164" s="24"/>
      <c r="AJ2164" s="24"/>
    </row>
    <row r="2165" spans="14:36" x14ac:dyDescent="0.2">
      <c r="N2165" s="29"/>
      <c r="O2165" s="29"/>
      <c r="AF2165" s="24"/>
      <c r="AG2165" s="24"/>
      <c r="AH2165" s="24"/>
      <c r="AI2165" s="24"/>
      <c r="AJ2165" s="24"/>
    </row>
    <row r="2166" spans="14:36" x14ac:dyDescent="0.2">
      <c r="N2166" s="29"/>
      <c r="O2166" s="29"/>
      <c r="AF2166" s="24"/>
      <c r="AG2166" s="24"/>
      <c r="AH2166" s="24"/>
      <c r="AI2166" s="24"/>
      <c r="AJ2166" s="24"/>
    </row>
    <row r="2167" spans="14:36" x14ac:dyDescent="0.2">
      <c r="N2167" s="29"/>
      <c r="O2167" s="29"/>
      <c r="AF2167" s="24"/>
      <c r="AG2167" s="24"/>
      <c r="AH2167" s="24"/>
      <c r="AI2167" s="24"/>
      <c r="AJ2167" s="24"/>
    </row>
    <row r="2168" spans="14:36" x14ac:dyDescent="0.2">
      <c r="N2168" s="29"/>
      <c r="O2168" s="29"/>
      <c r="AF2168" s="24"/>
      <c r="AG2168" s="24"/>
      <c r="AH2168" s="24"/>
      <c r="AI2168" s="24"/>
      <c r="AJ2168" s="24"/>
    </row>
    <row r="2169" spans="14:36" x14ac:dyDescent="0.2">
      <c r="N2169" s="29"/>
      <c r="O2169" s="29"/>
      <c r="AF2169" s="24"/>
      <c r="AG2169" s="24"/>
      <c r="AH2169" s="24"/>
      <c r="AI2169" s="24"/>
      <c r="AJ2169" s="24"/>
    </row>
    <row r="2170" spans="14:36" x14ac:dyDescent="0.2">
      <c r="N2170" s="29"/>
      <c r="O2170" s="29"/>
      <c r="AF2170" s="24"/>
      <c r="AG2170" s="24"/>
      <c r="AH2170" s="24"/>
      <c r="AI2170" s="24"/>
      <c r="AJ2170" s="24"/>
    </row>
    <row r="2171" spans="14:36" x14ac:dyDescent="0.2">
      <c r="N2171" s="29"/>
      <c r="O2171" s="29"/>
      <c r="AF2171" s="24"/>
      <c r="AG2171" s="24"/>
      <c r="AH2171" s="24"/>
      <c r="AI2171" s="24"/>
      <c r="AJ2171" s="24"/>
    </row>
    <row r="2172" spans="14:36" x14ac:dyDescent="0.2">
      <c r="N2172" s="29"/>
      <c r="O2172" s="29"/>
      <c r="AF2172" s="24"/>
      <c r="AG2172" s="24"/>
      <c r="AH2172" s="24"/>
      <c r="AI2172" s="24"/>
      <c r="AJ2172" s="24"/>
    </row>
    <row r="2173" spans="14:36" x14ac:dyDescent="0.2">
      <c r="N2173" s="29"/>
      <c r="O2173" s="29"/>
      <c r="AF2173" s="24"/>
      <c r="AG2173" s="24"/>
      <c r="AH2173" s="24"/>
      <c r="AI2173" s="24"/>
      <c r="AJ2173" s="24"/>
    </row>
    <row r="2174" spans="14:36" x14ac:dyDescent="0.2">
      <c r="N2174" s="29"/>
      <c r="O2174" s="29"/>
      <c r="AF2174" s="24"/>
      <c r="AG2174" s="24"/>
      <c r="AH2174" s="24"/>
      <c r="AI2174" s="24"/>
      <c r="AJ2174" s="24"/>
    </row>
    <row r="2175" spans="14:36" x14ac:dyDescent="0.2">
      <c r="N2175" s="29"/>
      <c r="O2175" s="29"/>
      <c r="AF2175" s="24"/>
      <c r="AG2175" s="24"/>
      <c r="AH2175" s="24"/>
      <c r="AI2175" s="24"/>
      <c r="AJ2175" s="24"/>
    </row>
    <row r="2176" spans="14:36" x14ac:dyDescent="0.2">
      <c r="N2176" s="29"/>
      <c r="O2176" s="29"/>
      <c r="AF2176" s="24"/>
      <c r="AG2176" s="24"/>
      <c r="AH2176" s="24"/>
      <c r="AI2176" s="24"/>
      <c r="AJ2176" s="24"/>
    </row>
    <row r="2177" spans="14:36" x14ac:dyDescent="0.2">
      <c r="N2177" s="29"/>
      <c r="O2177" s="29"/>
      <c r="AF2177" s="24"/>
      <c r="AG2177" s="24"/>
      <c r="AH2177" s="24"/>
      <c r="AI2177" s="24"/>
      <c r="AJ2177" s="24"/>
    </row>
    <row r="2178" spans="14:36" x14ac:dyDescent="0.2">
      <c r="N2178" s="29"/>
      <c r="O2178" s="29"/>
      <c r="AF2178" s="24"/>
      <c r="AG2178" s="24"/>
      <c r="AH2178" s="24"/>
      <c r="AI2178" s="24"/>
      <c r="AJ2178" s="24"/>
    </row>
    <row r="2179" spans="14:36" x14ac:dyDescent="0.2">
      <c r="N2179" s="29"/>
      <c r="O2179" s="29"/>
      <c r="AF2179" s="24"/>
      <c r="AG2179" s="24"/>
      <c r="AH2179" s="24"/>
      <c r="AI2179" s="24"/>
      <c r="AJ2179" s="24"/>
    </row>
    <row r="2180" spans="14:36" x14ac:dyDescent="0.2">
      <c r="N2180" s="29"/>
      <c r="O2180" s="29"/>
      <c r="AF2180" s="24"/>
      <c r="AG2180" s="24"/>
      <c r="AH2180" s="24"/>
      <c r="AI2180" s="24"/>
      <c r="AJ2180" s="24"/>
    </row>
    <row r="2181" spans="14:36" x14ac:dyDescent="0.2">
      <c r="N2181" s="29"/>
      <c r="O2181" s="29"/>
      <c r="AF2181" s="24"/>
      <c r="AG2181" s="24"/>
      <c r="AH2181" s="24"/>
      <c r="AI2181" s="24"/>
      <c r="AJ2181" s="24"/>
    </row>
    <row r="2182" spans="14:36" x14ac:dyDescent="0.2">
      <c r="N2182" s="29"/>
      <c r="O2182" s="29"/>
      <c r="AF2182" s="24"/>
      <c r="AG2182" s="24"/>
      <c r="AH2182" s="24"/>
      <c r="AI2182" s="24"/>
      <c r="AJ2182" s="24"/>
    </row>
    <row r="2183" spans="14:36" x14ac:dyDescent="0.2">
      <c r="N2183" s="29"/>
      <c r="O2183" s="29"/>
      <c r="AF2183" s="24"/>
      <c r="AG2183" s="24"/>
      <c r="AH2183" s="24"/>
      <c r="AI2183" s="24"/>
      <c r="AJ2183" s="24"/>
    </row>
    <row r="2184" spans="14:36" x14ac:dyDescent="0.2">
      <c r="N2184" s="29"/>
      <c r="O2184" s="29"/>
      <c r="AF2184" s="24"/>
      <c r="AG2184" s="24"/>
      <c r="AH2184" s="24"/>
      <c r="AI2184" s="24"/>
      <c r="AJ2184" s="24"/>
    </row>
    <row r="2185" spans="14:36" x14ac:dyDescent="0.2">
      <c r="N2185" s="29"/>
      <c r="O2185" s="29"/>
      <c r="AF2185" s="24"/>
      <c r="AG2185" s="24"/>
      <c r="AH2185" s="24"/>
      <c r="AI2185" s="24"/>
      <c r="AJ2185" s="24"/>
    </row>
    <row r="2186" spans="14:36" x14ac:dyDescent="0.2">
      <c r="N2186" s="29"/>
      <c r="O2186" s="29"/>
      <c r="AF2186" s="24"/>
      <c r="AG2186" s="24"/>
      <c r="AH2186" s="24"/>
      <c r="AI2186" s="24"/>
      <c r="AJ2186" s="24"/>
    </row>
    <row r="2187" spans="14:36" x14ac:dyDescent="0.2">
      <c r="N2187" s="29"/>
      <c r="O2187" s="29"/>
      <c r="AF2187" s="24"/>
      <c r="AG2187" s="24"/>
      <c r="AH2187" s="24"/>
      <c r="AI2187" s="24"/>
      <c r="AJ2187" s="24"/>
    </row>
    <row r="2188" spans="14:36" x14ac:dyDescent="0.2">
      <c r="N2188" s="29"/>
      <c r="O2188" s="29"/>
      <c r="AF2188" s="24"/>
      <c r="AG2188" s="24"/>
      <c r="AH2188" s="24"/>
      <c r="AI2188" s="24"/>
      <c r="AJ2188" s="24"/>
    </row>
    <row r="2189" spans="14:36" x14ac:dyDescent="0.2">
      <c r="N2189" s="29"/>
      <c r="O2189" s="29"/>
      <c r="AF2189" s="24"/>
      <c r="AG2189" s="24"/>
      <c r="AH2189" s="24"/>
      <c r="AI2189" s="24"/>
      <c r="AJ2189" s="24"/>
    </row>
    <row r="2190" spans="14:36" x14ac:dyDescent="0.2">
      <c r="N2190" s="29"/>
      <c r="O2190" s="29"/>
      <c r="AF2190" s="24"/>
      <c r="AG2190" s="24"/>
      <c r="AH2190" s="24"/>
      <c r="AI2190" s="24"/>
      <c r="AJ2190" s="24"/>
    </row>
    <row r="2191" spans="14:36" x14ac:dyDescent="0.2">
      <c r="N2191" s="29"/>
      <c r="O2191" s="29"/>
      <c r="AF2191" s="24"/>
      <c r="AG2191" s="24"/>
      <c r="AH2191" s="24"/>
      <c r="AI2191" s="24"/>
      <c r="AJ2191" s="24"/>
    </row>
    <row r="2192" spans="14:36" x14ac:dyDescent="0.2">
      <c r="N2192" s="29"/>
      <c r="O2192" s="29"/>
      <c r="AF2192" s="24"/>
      <c r="AG2192" s="24"/>
      <c r="AH2192" s="24"/>
      <c r="AI2192" s="24"/>
      <c r="AJ2192" s="24"/>
    </row>
    <row r="2193" spans="14:36" x14ac:dyDescent="0.2">
      <c r="N2193" s="29"/>
      <c r="O2193" s="29"/>
      <c r="AF2193" s="24"/>
      <c r="AG2193" s="24"/>
      <c r="AH2193" s="24"/>
      <c r="AI2193" s="24"/>
      <c r="AJ2193" s="24"/>
    </row>
    <row r="2194" spans="14:36" x14ac:dyDescent="0.2">
      <c r="N2194" s="29"/>
      <c r="O2194" s="29"/>
      <c r="AF2194" s="24"/>
      <c r="AG2194" s="24"/>
      <c r="AH2194" s="24"/>
      <c r="AI2194" s="24"/>
      <c r="AJ2194" s="24"/>
    </row>
    <row r="2195" spans="14:36" x14ac:dyDescent="0.2">
      <c r="N2195" s="29"/>
      <c r="O2195" s="29"/>
      <c r="AF2195" s="24"/>
      <c r="AG2195" s="24"/>
      <c r="AH2195" s="24"/>
      <c r="AI2195" s="24"/>
      <c r="AJ2195" s="24"/>
    </row>
    <row r="2196" spans="14:36" x14ac:dyDescent="0.2">
      <c r="N2196" s="29"/>
      <c r="O2196" s="29"/>
      <c r="AF2196" s="24"/>
      <c r="AG2196" s="24"/>
      <c r="AH2196" s="24"/>
      <c r="AI2196" s="24"/>
      <c r="AJ2196" s="24"/>
    </row>
    <row r="2197" spans="14:36" x14ac:dyDescent="0.2">
      <c r="N2197" s="29"/>
      <c r="O2197" s="29"/>
      <c r="AF2197" s="24"/>
      <c r="AG2197" s="24"/>
      <c r="AH2197" s="24"/>
      <c r="AI2197" s="24"/>
      <c r="AJ2197" s="24"/>
    </row>
    <row r="2198" spans="14:36" x14ac:dyDescent="0.2">
      <c r="N2198" s="29"/>
      <c r="O2198" s="29"/>
      <c r="AF2198" s="24"/>
      <c r="AG2198" s="24"/>
      <c r="AH2198" s="24"/>
      <c r="AI2198" s="24"/>
      <c r="AJ2198" s="24"/>
    </row>
    <row r="2199" spans="14:36" x14ac:dyDescent="0.2">
      <c r="N2199" s="29"/>
      <c r="O2199" s="29"/>
      <c r="AF2199" s="24"/>
      <c r="AG2199" s="24"/>
      <c r="AH2199" s="24"/>
      <c r="AI2199" s="24"/>
      <c r="AJ2199" s="24"/>
    </row>
    <row r="2200" spans="14:36" x14ac:dyDescent="0.2">
      <c r="N2200" s="29"/>
      <c r="O2200" s="29"/>
      <c r="AF2200" s="24"/>
      <c r="AG2200" s="24"/>
      <c r="AH2200" s="24"/>
      <c r="AI2200" s="24"/>
      <c r="AJ2200" s="24"/>
    </row>
    <row r="2201" spans="14:36" x14ac:dyDescent="0.2">
      <c r="N2201" s="29"/>
      <c r="O2201" s="29"/>
      <c r="AF2201" s="24"/>
      <c r="AG2201" s="24"/>
      <c r="AH2201" s="24"/>
      <c r="AI2201" s="24"/>
      <c r="AJ2201" s="24"/>
    </row>
    <row r="2202" spans="14:36" x14ac:dyDescent="0.2">
      <c r="N2202" s="29"/>
      <c r="O2202" s="29"/>
      <c r="AF2202" s="24"/>
      <c r="AG2202" s="24"/>
      <c r="AH2202" s="24"/>
      <c r="AI2202" s="24"/>
      <c r="AJ2202" s="24"/>
    </row>
    <row r="2203" spans="14:36" x14ac:dyDescent="0.2">
      <c r="N2203" s="29"/>
      <c r="O2203" s="29"/>
      <c r="AF2203" s="24"/>
      <c r="AG2203" s="24"/>
      <c r="AH2203" s="24"/>
      <c r="AI2203" s="24"/>
      <c r="AJ2203" s="24"/>
    </row>
    <row r="2204" spans="14:36" x14ac:dyDescent="0.2">
      <c r="N2204" s="29"/>
      <c r="O2204" s="29"/>
      <c r="AF2204" s="24"/>
      <c r="AG2204" s="24"/>
      <c r="AH2204" s="24"/>
      <c r="AI2204" s="24"/>
      <c r="AJ2204" s="24"/>
    </row>
    <row r="2205" spans="14:36" x14ac:dyDescent="0.2">
      <c r="N2205" s="29"/>
      <c r="O2205" s="29"/>
      <c r="AF2205" s="24"/>
      <c r="AG2205" s="24"/>
      <c r="AH2205" s="24"/>
      <c r="AI2205" s="24"/>
      <c r="AJ2205" s="24"/>
    </row>
    <row r="2206" spans="14:36" x14ac:dyDescent="0.2">
      <c r="N2206" s="29"/>
      <c r="O2206" s="29"/>
      <c r="AF2206" s="24"/>
      <c r="AG2206" s="24"/>
      <c r="AH2206" s="24"/>
      <c r="AI2206" s="24"/>
      <c r="AJ2206" s="24"/>
    </row>
    <row r="2207" spans="14:36" x14ac:dyDescent="0.2">
      <c r="N2207" s="29"/>
      <c r="O2207" s="29"/>
      <c r="AF2207" s="24"/>
      <c r="AG2207" s="24"/>
      <c r="AH2207" s="24"/>
      <c r="AI2207" s="24"/>
      <c r="AJ2207" s="24"/>
    </row>
    <row r="2208" spans="14:36" x14ac:dyDescent="0.2">
      <c r="N2208" s="29"/>
      <c r="O2208" s="29"/>
      <c r="AF2208" s="24"/>
      <c r="AG2208" s="24"/>
      <c r="AH2208" s="24"/>
      <c r="AI2208" s="24"/>
      <c r="AJ2208" s="24"/>
    </row>
    <row r="2209" spans="14:36" x14ac:dyDescent="0.2">
      <c r="N2209" s="29"/>
      <c r="O2209" s="29"/>
      <c r="AF2209" s="24"/>
      <c r="AG2209" s="24"/>
      <c r="AH2209" s="24"/>
      <c r="AI2209" s="24"/>
      <c r="AJ2209" s="24"/>
    </row>
    <row r="2210" spans="14:36" x14ac:dyDescent="0.2">
      <c r="N2210" s="29"/>
      <c r="O2210" s="29"/>
      <c r="AF2210" s="24"/>
      <c r="AG2210" s="24"/>
      <c r="AH2210" s="24"/>
      <c r="AI2210" s="24"/>
      <c r="AJ2210" s="24"/>
    </row>
    <row r="2211" spans="14:36" x14ac:dyDescent="0.2">
      <c r="N2211" s="29"/>
      <c r="O2211" s="29"/>
      <c r="AF2211" s="24"/>
      <c r="AG2211" s="24"/>
      <c r="AH2211" s="24"/>
      <c r="AI2211" s="24"/>
      <c r="AJ2211" s="24"/>
    </row>
    <row r="2212" spans="14:36" x14ac:dyDescent="0.2">
      <c r="N2212" s="29"/>
      <c r="O2212" s="29"/>
      <c r="AF2212" s="24"/>
      <c r="AG2212" s="24"/>
      <c r="AH2212" s="24"/>
      <c r="AI2212" s="24"/>
      <c r="AJ2212" s="24"/>
    </row>
    <row r="2213" spans="14:36" x14ac:dyDescent="0.2">
      <c r="N2213" s="29"/>
      <c r="O2213" s="29"/>
      <c r="AF2213" s="24"/>
      <c r="AG2213" s="24"/>
      <c r="AH2213" s="24"/>
      <c r="AI2213" s="24"/>
      <c r="AJ2213" s="24"/>
    </row>
    <row r="2214" spans="14:36" x14ac:dyDescent="0.2">
      <c r="N2214" s="29"/>
      <c r="O2214" s="29"/>
      <c r="AF2214" s="24"/>
      <c r="AG2214" s="24"/>
      <c r="AH2214" s="24"/>
      <c r="AI2214" s="24"/>
      <c r="AJ2214" s="24"/>
    </row>
    <row r="2215" spans="14:36" x14ac:dyDescent="0.2">
      <c r="N2215" s="29"/>
      <c r="O2215" s="29"/>
      <c r="AF2215" s="24"/>
      <c r="AG2215" s="24"/>
      <c r="AH2215" s="24"/>
      <c r="AI2215" s="24"/>
      <c r="AJ2215" s="24"/>
    </row>
    <row r="2216" spans="14:36" x14ac:dyDescent="0.2">
      <c r="N2216" s="29"/>
      <c r="O2216" s="29"/>
      <c r="AF2216" s="24"/>
      <c r="AG2216" s="24"/>
      <c r="AH2216" s="24"/>
      <c r="AI2216" s="24"/>
      <c r="AJ2216" s="24"/>
    </row>
    <row r="2217" spans="14:36" x14ac:dyDescent="0.2">
      <c r="N2217" s="29"/>
      <c r="O2217" s="29"/>
      <c r="AF2217" s="24"/>
      <c r="AG2217" s="24"/>
      <c r="AH2217" s="24"/>
      <c r="AI2217" s="24"/>
      <c r="AJ2217" s="24"/>
    </row>
    <row r="2218" spans="14:36" x14ac:dyDescent="0.2">
      <c r="N2218" s="29"/>
      <c r="O2218" s="29"/>
      <c r="AF2218" s="24"/>
      <c r="AG2218" s="24"/>
      <c r="AH2218" s="24"/>
      <c r="AI2218" s="24"/>
      <c r="AJ2218" s="24"/>
    </row>
    <row r="2219" spans="14:36" x14ac:dyDescent="0.2">
      <c r="N2219" s="29"/>
      <c r="O2219" s="29"/>
      <c r="AF2219" s="24"/>
      <c r="AG2219" s="24"/>
      <c r="AH2219" s="24"/>
      <c r="AI2219" s="24"/>
      <c r="AJ2219" s="24"/>
    </row>
    <row r="2220" spans="14:36" x14ac:dyDescent="0.2">
      <c r="N2220" s="29"/>
      <c r="O2220" s="29"/>
      <c r="AF2220" s="24"/>
      <c r="AG2220" s="24"/>
      <c r="AH2220" s="24"/>
      <c r="AI2220" s="24"/>
      <c r="AJ2220" s="24"/>
    </row>
    <row r="2221" spans="14:36" x14ac:dyDescent="0.2">
      <c r="N2221" s="29"/>
      <c r="O2221" s="29"/>
      <c r="AF2221" s="24"/>
      <c r="AG2221" s="24"/>
      <c r="AH2221" s="24"/>
      <c r="AI2221" s="24"/>
      <c r="AJ2221" s="24"/>
    </row>
    <row r="2222" spans="14:36" x14ac:dyDescent="0.2">
      <c r="N2222" s="29"/>
      <c r="O2222" s="29"/>
      <c r="AF2222" s="24"/>
      <c r="AG2222" s="24"/>
      <c r="AH2222" s="24"/>
      <c r="AI2222" s="24"/>
      <c r="AJ2222" s="24"/>
    </row>
    <row r="2223" spans="14:36" x14ac:dyDescent="0.2">
      <c r="N2223" s="29"/>
      <c r="O2223" s="29"/>
      <c r="AF2223" s="24"/>
      <c r="AG2223" s="24"/>
      <c r="AH2223" s="24"/>
      <c r="AI2223" s="24"/>
      <c r="AJ2223" s="24"/>
    </row>
    <row r="2224" spans="14:36" x14ac:dyDescent="0.2">
      <c r="N2224" s="29"/>
      <c r="O2224" s="29"/>
      <c r="AF2224" s="24"/>
      <c r="AG2224" s="24"/>
      <c r="AH2224" s="24"/>
      <c r="AI2224" s="24"/>
      <c r="AJ2224" s="24"/>
    </row>
    <row r="2225" spans="14:36" x14ac:dyDescent="0.2">
      <c r="N2225" s="29"/>
      <c r="O2225" s="29"/>
      <c r="AF2225" s="24"/>
      <c r="AG2225" s="24"/>
      <c r="AH2225" s="24"/>
      <c r="AI2225" s="24"/>
      <c r="AJ2225" s="24"/>
    </row>
    <row r="2226" spans="14:36" x14ac:dyDescent="0.2">
      <c r="N2226" s="29"/>
      <c r="O2226" s="29"/>
      <c r="AF2226" s="24"/>
      <c r="AG2226" s="24"/>
      <c r="AH2226" s="24"/>
      <c r="AI2226" s="24"/>
      <c r="AJ2226" s="24"/>
    </row>
    <row r="2227" spans="14:36" x14ac:dyDescent="0.2">
      <c r="N2227" s="29"/>
      <c r="O2227" s="29"/>
      <c r="AF2227" s="24"/>
      <c r="AG2227" s="24"/>
      <c r="AH2227" s="24"/>
      <c r="AI2227" s="24"/>
      <c r="AJ2227" s="24"/>
    </row>
    <row r="2228" spans="14:36" x14ac:dyDescent="0.2">
      <c r="N2228" s="29"/>
      <c r="O2228" s="29"/>
      <c r="AF2228" s="24"/>
      <c r="AG2228" s="24"/>
      <c r="AH2228" s="24"/>
      <c r="AI2228" s="24"/>
      <c r="AJ2228" s="24"/>
    </row>
    <row r="2229" spans="14:36" x14ac:dyDescent="0.2">
      <c r="N2229" s="29"/>
      <c r="O2229" s="29"/>
      <c r="AF2229" s="24"/>
      <c r="AG2229" s="24"/>
      <c r="AH2229" s="24"/>
      <c r="AI2229" s="24"/>
      <c r="AJ2229" s="24"/>
    </row>
    <row r="2230" spans="14:36" x14ac:dyDescent="0.2">
      <c r="N2230" s="29"/>
      <c r="O2230" s="29"/>
      <c r="AF2230" s="24"/>
      <c r="AG2230" s="24"/>
      <c r="AH2230" s="24"/>
      <c r="AI2230" s="24"/>
      <c r="AJ2230" s="24"/>
    </row>
    <row r="2231" spans="14:36" x14ac:dyDescent="0.2">
      <c r="N2231" s="29"/>
      <c r="O2231" s="29"/>
      <c r="AF2231" s="24"/>
      <c r="AG2231" s="24"/>
      <c r="AH2231" s="24"/>
      <c r="AI2231" s="24"/>
      <c r="AJ2231" s="24"/>
    </row>
    <row r="2232" spans="14:36" x14ac:dyDescent="0.2">
      <c r="N2232" s="29"/>
      <c r="O2232" s="29"/>
      <c r="AF2232" s="24"/>
      <c r="AG2232" s="24"/>
      <c r="AH2232" s="24"/>
      <c r="AI2232" s="24"/>
      <c r="AJ2232" s="24"/>
    </row>
    <row r="2233" spans="14:36" x14ac:dyDescent="0.2">
      <c r="N2233" s="29"/>
      <c r="O2233" s="29"/>
      <c r="AF2233" s="24"/>
      <c r="AG2233" s="24"/>
      <c r="AH2233" s="24"/>
      <c r="AI2233" s="24"/>
      <c r="AJ2233" s="24"/>
    </row>
    <row r="2234" spans="14:36" x14ac:dyDescent="0.2">
      <c r="N2234" s="29"/>
      <c r="O2234" s="29"/>
      <c r="AF2234" s="24"/>
      <c r="AG2234" s="24"/>
      <c r="AH2234" s="24"/>
      <c r="AI2234" s="24"/>
      <c r="AJ2234" s="24"/>
    </row>
    <row r="2235" spans="14:36" x14ac:dyDescent="0.2">
      <c r="N2235" s="29"/>
      <c r="O2235" s="29"/>
      <c r="AF2235" s="24"/>
      <c r="AG2235" s="24"/>
      <c r="AH2235" s="24"/>
      <c r="AI2235" s="24"/>
      <c r="AJ2235" s="24"/>
    </row>
    <row r="2236" spans="14:36" x14ac:dyDescent="0.2">
      <c r="N2236" s="29"/>
      <c r="O2236" s="29"/>
      <c r="AF2236" s="24"/>
      <c r="AG2236" s="24"/>
      <c r="AH2236" s="24"/>
      <c r="AI2236" s="24"/>
      <c r="AJ2236" s="24"/>
    </row>
    <row r="2237" spans="14:36" x14ac:dyDescent="0.2">
      <c r="N2237" s="29"/>
      <c r="O2237" s="29"/>
      <c r="AF2237" s="24"/>
      <c r="AG2237" s="24"/>
      <c r="AH2237" s="24"/>
      <c r="AI2237" s="24"/>
      <c r="AJ2237" s="24"/>
    </row>
    <row r="2238" spans="14:36" x14ac:dyDescent="0.2">
      <c r="N2238" s="29"/>
      <c r="O2238" s="29"/>
      <c r="AF2238" s="24"/>
      <c r="AG2238" s="24"/>
      <c r="AH2238" s="24"/>
      <c r="AI2238" s="24"/>
      <c r="AJ2238" s="24"/>
    </row>
    <row r="2239" spans="14:36" x14ac:dyDescent="0.2">
      <c r="N2239" s="29"/>
      <c r="O2239" s="29"/>
      <c r="AF2239" s="24"/>
      <c r="AG2239" s="24"/>
      <c r="AH2239" s="24"/>
      <c r="AI2239" s="24"/>
      <c r="AJ2239" s="24"/>
    </row>
    <row r="2240" spans="14:36" x14ac:dyDescent="0.2">
      <c r="N2240" s="29"/>
      <c r="O2240" s="29"/>
      <c r="AF2240" s="24"/>
      <c r="AG2240" s="24"/>
      <c r="AH2240" s="24"/>
      <c r="AI2240" s="24"/>
      <c r="AJ2240" s="24"/>
    </row>
    <row r="2241" spans="14:36" x14ac:dyDescent="0.2">
      <c r="N2241" s="29"/>
      <c r="O2241" s="29"/>
      <c r="AF2241" s="24"/>
      <c r="AG2241" s="24"/>
      <c r="AH2241" s="24"/>
      <c r="AI2241" s="24"/>
      <c r="AJ2241" s="24"/>
    </row>
    <row r="2242" spans="14:36" x14ac:dyDescent="0.2">
      <c r="N2242" s="29"/>
      <c r="O2242" s="29"/>
      <c r="AF2242" s="24"/>
      <c r="AG2242" s="24"/>
      <c r="AH2242" s="24"/>
      <c r="AI2242" s="24"/>
      <c r="AJ2242" s="24"/>
    </row>
    <row r="2243" spans="14:36" x14ac:dyDescent="0.2">
      <c r="N2243" s="29"/>
      <c r="O2243" s="29"/>
      <c r="AF2243" s="24"/>
      <c r="AG2243" s="24"/>
      <c r="AH2243" s="24"/>
      <c r="AI2243" s="24"/>
      <c r="AJ2243" s="24"/>
    </row>
    <row r="2244" spans="14:36" x14ac:dyDescent="0.2">
      <c r="N2244" s="29"/>
      <c r="O2244" s="29"/>
      <c r="AF2244" s="24"/>
      <c r="AG2244" s="24"/>
      <c r="AH2244" s="24"/>
      <c r="AI2244" s="24"/>
      <c r="AJ2244" s="24"/>
    </row>
    <row r="2245" spans="14:36" x14ac:dyDescent="0.2">
      <c r="N2245" s="29"/>
      <c r="O2245" s="29"/>
      <c r="AF2245" s="24"/>
      <c r="AG2245" s="24"/>
      <c r="AH2245" s="24"/>
      <c r="AI2245" s="24"/>
      <c r="AJ2245" s="24"/>
    </row>
    <row r="2246" spans="14:36" x14ac:dyDescent="0.2">
      <c r="N2246" s="29"/>
      <c r="O2246" s="29"/>
      <c r="AF2246" s="24"/>
      <c r="AG2246" s="24"/>
      <c r="AH2246" s="24"/>
      <c r="AI2246" s="24"/>
      <c r="AJ2246" s="24"/>
    </row>
    <row r="2247" spans="14:36" x14ac:dyDescent="0.2">
      <c r="N2247" s="29"/>
      <c r="O2247" s="29"/>
      <c r="AF2247" s="24"/>
      <c r="AG2247" s="24"/>
      <c r="AH2247" s="24"/>
      <c r="AI2247" s="24"/>
      <c r="AJ2247" s="24"/>
    </row>
    <row r="2248" spans="14:36" x14ac:dyDescent="0.2">
      <c r="N2248" s="29"/>
      <c r="O2248" s="29"/>
      <c r="AF2248" s="24"/>
      <c r="AG2248" s="24"/>
      <c r="AH2248" s="24"/>
      <c r="AI2248" s="24"/>
      <c r="AJ2248" s="24"/>
    </row>
    <row r="2249" spans="14:36" x14ac:dyDescent="0.2">
      <c r="N2249" s="29"/>
      <c r="O2249" s="29"/>
      <c r="AF2249" s="24"/>
      <c r="AG2249" s="24"/>
      <c r="AH2249" s="24"/>
      <c r="AI2249" s="24"/>
      <c r="AJ2249" s="24"/>
    </row>
    <row r="2250" spans="14:36" x14ac:dyDescent="0.2">
      <c r="N2250" s="29"/>
      <c r="O2250" s="29"/>
      <c r="AF2250" s="24"/>
      <c r="AG2250" s="24"/>
      <c r="AH2250" s="24"/>
      <c r="AI2250" s="24"/>
      <c r="AJ2250" s="24"/>
    </row>
    <row r="2251" spans="14:36" x14ac:dyDescent="0.2">
      <c r="N2251" s="29"/>
      <c r="O2251" s="29"/>
      <c r="AF2251" s="24"/>
      <c r="AG2251" s="24"/>
      <c r="AH2251" s="24"/>
      <c r="AI2251" s="24"/>
      <c r="AJ2251" s="24"/>
    </row>
    <row r="2252" spans="14:36" x14ac:dyDescent="0.2">
      <c r="N2252" s="29"/>
      <c r="O2252" s="29"/>
      <c r="AF2252" s="24"/>
      <c r="AG2252" s="24"/>
      <c r="AH2252" s="24"/>
      <c r="AI2252" s="24"/>
      <c r="AJ2252" s="24"/>
    </row>
    <row r="2253" spans="14:36" x14ac:dyDescent="0.2">
      <c r="N2253" s="29"/>
      <c r="O2253" s="29"/>
      <c r="AF2253" s="24"/>
      <c r="AG2253" s="24"/>
      <c r="AH2253" s="24"/>
      <c r="AI2253" s="24"/>
      <c r="AJ2253" s="24"/>
    </row>
    <row r="2254" spans="14:36" x14ac:dyDescent="0.2">
      <c r="N2254" s="29"/>
      <c r="O2254" s="29"/>
      <c r="AF2254" s="24"/>
      <c r="AG2254" s="24"/>
      <c r="AH2254" s="24"/>
      <c r="AI2254" s="24"/>
      <c r="AJ2254" s="24"/>
    </row>
    <row r="2255" spans="14:36" x14ac:dyDescent="0.2">
      <c r="N2255" s="29"/>
      <c r="O2255" s="29"/>
      <c r="AF2255" s="24"/>
      <c r="AG2255" s="24"/>
      <c r="AH2255" s="24"/>
      <c r="AI2255" s="24"/>
      <c r="AJ2255" s="24"/>
    </row>
    <row r="2256" spans="14:36" x14ac:dyDescent="0.2">
      <c r="N2256" s="29"/>
      <c r="O2256" s="29"/>
      <c r="AF2256" s="24"/>
      <c r="AG2256" s="24"/>
      <c r="AH2256" s="24"/>
      <c r="AI2256" s="24"/>
      <c r="AJ2256" s="24"/>
    </row>
    <row r="2257" spans="14:36" x14ac:dyDescent="0.2">
      <c r="N2257" s="29"/>
      <c r="O2257" s="29"/>
      <c r="AF2257" s="24"/>
      <c r="AG2257" s="24"/>
      <c r="AH2257" s="24"/>
      <c r="AI2257" s="24"/>
      <c r="AJ2257" s="24"/>
    </row>
    <row r="2258" spans="14:36" x14ac:dyDescent="0.2">
      <c r="N2258" s="29"/>
      <c r="O2258" s="29"/>
      <c r="AF2258" s="24"/>
      <c r="AG2258" s="24"/>
      <c r="AH2258" s="24"/>
      <c r="AI2258" s="24"/>
      <c r="AJ2258" s="24"/>
    </row>
    <row r="2259" spans="14:36" x14ac:dyDescent="0.2">
      <c r="N2259" s="29"/>
      <c r="O2259" s="29"/>
      <c r="AF2259" s="24"/>
      <c r="AG2259" s="24"/>
      <c r="AH2259" s="24"/>
      <c r="AI2259" s="24"/>
      <c r="AJ2259" s="24"/>
    </row>
    <row r="2260" spans="14:36" x14ac:dyDescent="0.2">
      <c r="N2260" s="29"/>
      <c r="O2260" s="29"/>
      <c r="AF2260" s="24"/>
      <c r="AG2260" s="24"/>
      <c r="AH2260" s="24"/>
      <c r="AI2260" s="24"/>
      <c r="AJ2260" s="24"/>
    </row>
    <row r="2261" spans="14:36" x14ac:dyDescent="0.2">
      <c r="N2261" s="29"/>
      <c r="O2261" s="29"/>
      <c r="AF2261" s="24"/>
      <c r="AG2261" s="24"/>
      <c r="AH2261" s="24"/>
      <c r="AI2261" s="24"/>
      <c r="AJ2261" s="24"/>
    </row>
    <row r="2262" spans="14:36" x14ac:dyDescent="0.2">
      <c r="N2262" s="29"/>
      <c r="O2262" s="29"/>
      <c r="AF2262" s="24"/>
      <c r="AG2262" s="24"/>
      <c r="AH2262" s="24"/>
      <c r="AI2262" s="24"/>
      <c r="AJ2262" s="24"/>
    </row>
    <row r="2263" spans="14:36" x14ac:dyDescent="0.2">
      <c r="N2263" s="29"/>
      <c r="O2263" s="29"/>
      <c r="AF2263" s="24"/>
      <c r="AG2263" s="24"/>
      <c r="AH2263" s="24"/>
      <c r="AI2263" s="24"/>
      <c r="AJ2263" s="24"/>
    </row>
    <row r="2264" spans="14:36" x14ac:dyDescent="0.2">
      <c r="N2264" s="29"/>
      <c r="O2264" s="29"/>
      <c r="AF2264" s="24"/>
      <c r="AG2264" s="24"/>
      <c r="AH2264" s="24"/>
      <c r="AI2264" s="24"/>
      <c r="AJ2264" s="24"/>
    </row>
    <row r="2265" spans="14:36" x14ac:dyDescent="0.2">
      <c r="N2265" s="29"/>
      <c r="O2265" s="29"/>
      <c r="AF2265" s="24"/>
      <c r="AG2265" s="24"/>
      <c r="AH2265" s="24"/>
      <c r="AI2265" s="24"/>
      <c r="AJ2265" s="24"/>
    </row>
    <row r="2266" spans="14:36" x14ac:dyDescent="0.2">
      <c r="N2266" s="29"/>
      <c r="O2266" s="29"/>
      <c r="AF2266" s="24"/>
      <c r="AG2266" s="24"/>
      <c r="AH2266" s="24"/>
      <c r="AI2266" s="24"/>
      <c r="AJ2266" s="24"/>
    </row>
    <row r="2267" spans="14:36" x14ac:dyDescent="0.2">
      <c r="N2267" s="29"/>
      <c r="O2267" s="29"/>
      <c r="AF2267" s="24"/>
      <c r="AG2267" s="24"/>
      <c r="AH2267" s="24"/>
      <c r="AI2267" s="24"/>
      <c r="AJ2267" s="24"/>
    </row>
    <row r="2268" spans="14:36" x14ac:dyDescent="0.2">
      <c r="N2268" s="29"/>
      <c r="O2268" s="29"/>
      <c r="AF2268" s="24"/>
      <c r="AG2268" s="24"/>
      <c r="AH2268" s="24"/>
      <c r="AI2268" s="24"/>
      <c r="AJ2268" s="24"/>
    </row>
    <row r="2269" spans="14:36" x14ac:dyDescent="0.2">
      <c r="N2269" s="29"/>
      <c r="O2269" s="29"/>
      <c r="AF2269" s="24"/>
      <c r="AG2269" s="24"/>
      <c r="AH2269" s="24"/>
      <c r="AI2269" s="24"/>
      <c r="AJ2269" s="24"/>
    </row>
    <row r="2270" spans="14:36" x14ac:dyDescent="0.2">
      <c r="N2270" s="29"/>
      <c r="O2270" s="29"/>
      <c r="AF2270" s="24"/>
      <c r="AG2270" s="24"/>
      <c r="AH2270" s="24"/>
      <c r="AI2270" s="24"/>
      <c r="AJ2270" s="24"/>
    </row>
    <row r="2271" spans="14:36" x14ac:dyDescent="0.2">
      <c r="N2271" s="29"/>
      <c r="O2271" s="29"/>
      <c r="AF2271" s="24"/>
      <c r="AG2271" s="24"/>
      <c r="AH2271" s="24"/>
      <c r="AI2271" s="24"/>
      <c r="AJ2271" s="24"/>
    </row>
    <row r="2272" spans="14:36" x14ac:dyDescent="0.2">
      <c r="N2272" s="29"/>
      <c r="O2272" s="29"/>
      <c r="AF2272" s="24"/>
      <c r="AG2272" s="24"/>
      <c r="AH2272" s="24"/>
      <c r="AI2272" s="24"/>
      <c r="AJ2272" s="24"/>
    </row>
    <row r="2273" spans="14:36" x14ac:dyDescent="0.2">
      <c r="N2273" s="29"/>
      <c r="O2273" s="29"/>
      <c r="AF2273" s="24"/>
      <c r="AG2273" s="24"/>
      <c r="AH2273" s="24"/>
      <c r="AI2273" s="24"/>
      <c r="AJ2273" s="24"/>
    </row>
    <row r="2274" spans="14:36" x14ac:dyDescent="0.2">
      <c r="N2274" s="29"/>
      <c r="O2274" s="29"/>
      <c r="AF2274" s="24"/>
      <c r="AG2274" s="24"/>
      <c r="AH2274" s="24"/>
      <c r="AI2274" s="24"/>
      <c r="AJ2274" s="24"/>
    </row>
    <row r="2275" spans="14:36" x14ac:dyDescent="0.2">
      <c r="N2275" s="29"/>
      <c r="O2275" s="29"/>
      <c r="AF2275" s="24"/>
      <c r="AG2275" s="24"/>
      <c r="AH2275" s="24"/>
      <c r="AI2275" s="24"/>
      <c r="AJ2275" s="24"/>
    </row>
    <row r="2276" spans="14:36" x14ac:dyDescent="0.2">
      <c r="N2276" s="29"/>
      <c r="O2276" s="29"/>
      <c r="AF2276" s="24"/>
      <c r="AG2276" s="24"/>
      <c r="AH2276" s="24"/>
      <c r="AI2276" s="24"/>
      <c r="AJ2276" s="24"/>
    </row>
    <row r="2277" spans="14:36" x14ac:dyDescent="0.2">
      <c r="N2277" s="29"/>
      <c r="O2277" s="29"/>
      <c r="AF2277" s="24"/>
      <c r="AG2277" s="24"/>
      <c r="AH2277" s="24"/>
      <c r="AI2277" s="24"/>
      <c r="AJ2277" s="24"/>
    </row>
    <row r="2278" spans="14:36" x14ac:dyDescent="0.2">
      <c r="N2278" s="29"/>
      <c r="O2278" s="29"/>
      <c r="AF2278" s="24"/>
      <c r="AG2278" s="24"/>
      <c r="AH2278" s="24"/>
      <c r="AI2278" s="24"/>
      <c r="AJ2278" s="24"/>
    </row>
    <row r="2279" spans="14:36" x14ac:dyDescent="0.2">
      <c r="N2279" s="29"/>
      <c r="O2279" s="29"/>
      <c r="AF2279" s="24"/>
      <c r="AG2279" s="24"/>
      <c r="AH2279" s="24"/>
      <c r="AI2279" s="24"/>
      <c r="AJ2279" s="24"/>
    </row>
    <row r="2280" spans="14:36" x14ac:dyDescent="0.2">
      <c r="N2280" s="29"/>
      <c r="O2280" s="29"/>
      <c r="AF2280" s="24"/>
      <c r="AG2280" s="24"/>
      <c r="AH2280" s="24"/>
      <c r="AI2280" s="24"/>
      <c r="AJ2280" s="24"/>
    </row>
    <row r="2281" spans="14:36" x14ac:dyDescent="0.2">
      <c r="N2281" s="29"/>
      <c r="O2281" s="29"/>
      <c r="AF2281" s="24"/>
      <c r="AG2281" s="24"/>
      <c r="AH2281" s="24"/>
      <c r="AI2281" s="24"/>
      <c r="AJ2281" s="24"/>
    </row>
    <row r="2282" spans="14:36" x14ac:dyDescent="0.2">
      <c r="N2282" s="29"/>
      <c r="O2282" s="29"/>
      <c r="AF2282" s="24"/>
      <c r="AG2282" s="24"/>
      <c r="AH2282" s="24"/>
      <c r="AI2282" s="24"/>
      <c r="AJ2282" s="24"/>
    </row>
    <row r="2283" spans="14:36" x14ac:dyDescent="0.2">
      <c r="N2283" s="29"/>
      <c r="O2283" s="29"/>
      <c r="AF2283" s="24"/>
      <c r="AG2283" s="24"/>
      <c r="AH2283" s="24"/>
      <c r="AI2283" s="24"/>
      <c r="AJ2283" s="24"/>
    </row>
    <row r="2284" spans="14:36" x14ac:dyDescent="0.2">
      <c r="N2284" s="29"/>
      <c r="O2284" s="29"/>
      <c r="AF2284" s="24"/>
      <c r="AG2284" s="24"/>
      <c r="AH2284" s="24"/>
      <c r="AI2284" s="24"/>
      <c r="AJ2284" s="24"/>
    </row>
    <row r="2285" spans="14:36" x14ac:dyDescent="0.2">
      <c r="N2285" s="29"/>
      <c r="O2285" s="29"/>
      <c r="AF2285" s="24"/>
      <c r="AG2285" s="24"/>
      <c r="AH2285" s="24"/>
      <c r="AI2285" s="24"/>
      <c r="AJ2285" s="24"/>
    </row>
    <row r="2286" spans="14:36" x14ac:dyDescent="0.2">
      <c r="N2286" s="29"/>
      <c r="O2286" s="29"/>
      <c r="AF2286" s="24"/>
      <c r="AG2286" s="24"/>
      <c r="AH2286" s="24"/>
      <c r="AI2286" s="24"/>
      <c r="AJ2286" s="24"/>
    </row>
    <row r="2287" spans="14:36" x14ac:dyDescent="0.2">
      <c r="N2287" s="29"/>
      <c r="O2287" s="29"/>
      <c r="AF2287" s="24"/>
      <c r="AG2287" s="24"/>
      <c r="AH2287" s="24"/>
      <c r="AI2287" s="24"/>
      <c r="AJ2287" s="24"/>
    </row>
    <row r="2288" spans="14:36" x14ac:dyDescent="0.2">
      <c r="N2288" s="29"/>
      <c r="O2288" s="29"/>
      <c r="AF2288" s="24"/>
      <c r="AG2288" s="24"/>
      <c r="AH2288" s="24"/>
      <c r="AI2288" s="24"/>
      <c r="AJ2288" s="24"/>
    </row>
    <row r="2289" spans="14:36" x14ac:dyDescent="0.2">
      <c r="N2289" s="29"/>
      <c r="O2289" s="29"/>
      <c r="AF2289" s="24"/>
      <c r="AG2289" s="24"/>
      <c r="AH2289" s="24"/>
      <c r="AI2289" s="24"/>
      <c r="AJ2289" s="24"/>
    </row>
    <row r="2290" spans="14:36" x14ac:dyDescent="0.2">
      <c r="N2290" s="29"/>
      <c r="O2290" s="29"/>
      <c r="AF2290" s="24"/>
      <c r="AG2290" s="24"/>
      <c r="AH2290" s="24"/>
      <c r="AI2290" s="24"/>
      <c r="AJ2290" s="24"/>
    </row>
    <row r="2291" spans="14:36" x14ac:dyDescent="0.2">
      <c r="N2291" s="29"/>
      <c r="O2291" s="29"/>
      <c r="AF2291" s="24"/>
      <c r="AG2291" s="24"/>
      <c r="AH2291" s="24"/>
      <c r="AI2291" s="24"/>
      <c r="AJ2291" s="24"/>
    </row>
    <row r="2292" spans="14:36" x14ac:dyDescent="0.2">
      <c r="N2292" s="29"/>
      <c r="O2292" s="29"/>
      <c r="AF2292" s="24"/>
      <c r="AG2292" s="24"/>
      <c r="AH2292" s="24"/>
      <c r="AI2292" s="24"/>
      <c r="AJ2292" s="24"/>
    </row>
    <row r="2293" spans="14:36" x14ac:dyDescent="0.2">
      <c r="N2293" s="29"/>
      <c r="O2293" s="29"/>
      <c r="AF2293" s="24"/>
      <c r="AG2293" s="24"/>
      <c r="AH2293" s="24"/>
      <c r="AI2293" s="24"/>
      <c r="AJ2293" s="24"/>
    </row>
    <row r="2294" spans="14:36" x14ac:dyDescent="0.2">
      <c r="N2294" s="29"/>
      <c r="O2294" s="29"/>
      <c r="AF2294" s="24"/>
      <c r="AG2294" s="24"/>
      <c r="AH2294" s="24"/>
      <c r="AI2294" s="24"/>
      <c r="AJ2294" s="24"/>
    </row>
    <row r="2295" spans="14:36" x14ac:dyDescent="0.2">
      <c r="N2295" s="29"/>
      <c r="O2295" s="29"/>
      <c r="AF2295" s="24"/>
      <c r="AG2295" s="24"/>
      <c r="AH2295" s="24"/>
      <c r="AI2295" s="24"/>
      <c r="AJ2295" s="24"/>
    </row>
    <row r="2296" spans="14:36" x14ac:dyDescent="0.2">
      <c r="N2296" s="29"/>
      <c r="O2296" s="29"/>
      <c r="AF2296" s="24"/>
      <c r="AG2296" s="24"/>
      <c r="AH2296" s="24"/>
      <c r="AI2296" s="24"/>
      <c r="AJ2296" s="24"/>
    </row>
    <row r="2297" spans="14:36" x14ac:dyDescent="0.2">
      <c r="N2297" s="29"/>
      <c r="O2297" s="29"/>
      <c r="AF2297" s="24"/>
      <c r="AG2297" s="24"/>
      <c r="AH2297" s="24"/>
      <c r="AI2297" s="24"/>
      <c r="AJ2297" s="24"/>
    </row>
    <row r="2298" spans="14:36" x14ac:dyDescent="0.2">
      <c r="N2298" s="29"/>
      <c r="O2298" s="29"/>
      <c r="AF2298" s="24"/>
      <c r="AG2298" s="24"/>
      <c r="AH2298" s="24"/>
      <c r="AI2298" s="24"/>
      <c r="AJ2298" s="24"/>
    </row>
    <row r="2299" spans="14:36" x14ac:dyDescent="0.2">
      <c r="N2299" s="29"/>
      <c r="O2299" s="29"/>
      <c r="AF2299" s="24"/>
      <c r="AG2299" s="24"/>
      <c r="AH2299" s="24"/>
      <c r="AI2299" s="24"/>
      <c r="AJ2299" s="24"/>
    </row>
    <row r="2300" spans="14:36" x14ac:dyDescent="0.2">
      <c r="N2300" s="29"/>
      <c r="O2300" s="29"/>
      <c r="AF2300" s="24"/>
      <c r="AG2300" s="24"/>
      <c r="AH2300" s="24"/>
      <c r="AI2300" s="24"/>
      <c r="AJ2300" s="24"/>
    </row>
    <row r="2301" spans="14:36" x14ac:dyDescent="0.2">
      <c r="N2301" s="29"/>
      <c r="O2301" s="29"/>
      <c r="AF2301" s="24"/>
      <c r="AG2301" s="24"/>
      <c r="AH2301" s="24"/>
      <c r="AI2301" s="24"/>
      <c r="AJ2301" s="24"/>
    </row>
    <row r="2302" spans="14:36" x14ac:dyDescent="0.2">
      <c r="N2302" s="29"/>
      <c r="O2302" s="29"/>
      <c r="AF2302" s="24"/>
      <c r="AG2302" s="24"/>
      <c r="AH2302" s="24"/>
      <c r="AI2302" s="24"/>
      <c r="AJ2302" s="24"/>
    </row>
    <row r="2303" spans="14:36" x14ac:dyDescent="0.2">
      <c r="N2303" s="29"/>
      <c r="O2303" s="29"/>
      <c r="AF2303" s="24"/>
      <c r="AG2303" s="24"/>
      <c r="AH2303" s="24"/>
      <c r="AI2303" s="24"/>
      <c r="AJ2303" s="24"/>
    </row>
    <row r="2304" spans="14:36" x14ac:dyDescent="0.2">
      <c r="N2304" s="29"/>
      <c r="O2304" s="29"/>
      <c r="AF2304" s="24"/>
      <c r="AG2304" s="24"/>
      <c r="AH2304" s="24"/>
      <c r="AI2304" s="24"/>
      <c r="AJ2304" s="24"/>
    </row>
    <row r="2305" spans="14:36" x14ac:dyDescent="0.2">
      <c r="N2305" s="29"/>
      <c r="O2305" s="29"/>
      <c r="AF2305" s="24"/>
      <c r="AG2305" s="24"/>
      <c r="AH2305" s="24"/>
      <c r="AI2305" s="24"/>
      <c r="AJ2305" s="24"/>
    </row>
    <row r="2306" spans="14:36" x14ac:dyDescent="0.2">
      <c r="N2306" s="29"/>
      <c r="O2306" s="29"/>
      <c r="AF2306" s="24"/>
      <c r="AG2306" s="24"/>
      <c r="AH2306" s="24"/>
      <c r="AI2306" s="24"/>
      <c r="AJ2306" s="24"/>
    </row>
    <row r="2307" spans="14:36" x14ac:dyDescent="0.2">
      <c r="N2307" s="29"/>
      <c r="O2307" s="29"/>
      <c r="AF2307" s="24"/>
      <c r="AG2307" s="24"/>
      <c r="AH2307" s="24"/>
      <c r="AI2307" s="24"/>
      <c r="AJ2307" s="24"/>
    </row>
    <row r="2308" spans="14:36" x14ac:dyDescent="0.2">
      <c r="N2308" s="29"/>
      <c r="O2308" s="29"/>
      <c r="AF2308" s="24"/>
      <c r="AG2308" s="24"/>
      <c r="AH2308" s="24"/>
      <c r="AI2308" s="24"/>
      <c r="AJ2308" s="24"/>
    </row>
    <row r="2309" spans="14:36" x14ac:dyDescent="0.2">
      <c r="N2309" s="29"/>
      <c r="O2309" s="29"/>
      <c r="AF2309" s="24"/>
      <c r="AG2309" s="24"/>
      <c r="AH2309" s="24"/>
      <c r="AI2309" s="24"/>
      <c r="AJ2309" s="24"/>
    </row>
    <row r="2310" spans="14:36" x14ac:dyDescent="0.2">
      <c r="N2310" s="29"/>
      <c r="O2310" s="29"/>
      <c r="AF2310" s="24"/>
      <c r="AG2310" s="24"/>
      <c r="AH2310" s="24"/>
      <c r="AI2310" s="24"/>
      <c r="AJ2310" s="24"/>
    </row>
    <row r="2311" spans="14:36" x14ac:dyDescent="0.2">
      <c r="N2311" s="29"/>
      <c r="O2311" s="29"/>
      <c r="AF2311" s="24"/>
      <c r="AG2311" s="24"/>
      <c r="AH2311" s="24"/>
      <c r="AI2311" s="24"/>
      <c r="AJ2311" s="24"/>
    </row>
    <row r="2312" spans="14:36" x14ac:dyDescent="0.2">
      <c r="N2312" s="29"/>
      <c r="O2312" s="29"/>
      <c r="AF2312" s="24"/>
      <c r="AG2312" s="24"/>
      <c r="AH2312" s="24"/>
      <c r="AI2312" s="24"/>
      <c r="AJ2312" s="24"/>
    </row>
    <row r="2313" spans="14:36" x14ac:dyDescent="0.2">
      <c r="N2313" s="29"/>
      <c r="O2313" s="29"/>
      <c r="AF2313" s="24"/>
      <c r="AG2313" s="24"/>
      <c r="AH2313" s="24"/>
      <c r="AI2313" s="24"/>
      <c r="AJ2313" s="24"/>
    </row>
    <row r="2314" spans="14:36" x14ac:dyDescent="0.2">
      <c r="N2314" s="29"/>
      <c r="O2314" s="29"/>
      <c r="AF2314" s="24"/>
      <c r="AG2314" s="24"/>
      <c r="AH2314" s="24"/>
      <c r="AI2314" s="24"/>
      <c r="AJ2314" s="24"/>
    </row>
    <row r="2315" spans="14:36" x14ac:dyDescent="0.2">
      <c r="N2315" s="29"/>
      <c r="O2315" s="29"/>
      <c r="AF2315" s="24"/>
      <c r="AG2315" s="24"/>
      <c r="AH2315" s="24"/>
      <c r="AI2315" s="24"/>
      <c r="AJ2315" s="24"/>
    </row>
    <row r="2316" spans="14:36" x14ac:dyDescent="0.2">
      <c r="N2316" s="29"/>
      <c r="O2316" s="29"/>
      <c r="AF2316" s="24"/>
      <c r="AG2316" s="24"/>
      <c r="AH2316" s="24"/>
      <c r="AI2316" s="24"/>
      <c r="AJ2316" s="24"/>
    </row>
    <row r="2317" spans="14:36" x14ac:dyDescent="0.2">
      <c r="N2317" s="29"/>
      <c r="O2317" s="29"/>
      <c r="AF2317" s="24"/>
      <c r="AG2317" s="24"/>
      <c r="AH2317" s="24"/>
      <c r="AI2317" s="24"/>
      <c r="AJ2317" s="24"/>
    </row>
    <row r="2318" spans="14:36" x14ac:dyDescent="0.2">
      <c r="N2318" s="29"/>
      <c r="O2318" s="29"/>
      <c r="AF2318" s="24"/>
      <c r="AG2318" s="24"/>
      <c r="AH2318" s="24"/>
      <c r="AI2318" s="24"/>
      <c r="AJ2318" s="24"/>
    </row>
    <row r="2319" spans="14:36" x14ac:dyDescent="0.2">
      <c r="N2319" s="29"/>
      <c r="O2319" s="29"/>
      <c r="AF2319" s="24"/>
      <c r="AG2319" s="24"/>
      <c r="AH2319" s="24"/>
      <c r="AI2319" s="24"/>
      <c r="AJ2319" s="24"/>
    </row>
    <row r="2320" spans="14:36" x14ac:dyDescent="0.2">
      <c r="N2320" s="29"/>
      <c r="O2320" s="29"/>
      <c r="AF2320" s="24"/>
      <c r="AG2320" s="24"/>
      <c r="AH2320" s="24"/>
      <c r="AI2320" s="24"/>
      <c r="AJ2320" s="24"/>
    </row>
    <row r="2321" spans="14:36" x14ac:dyDescent="0.2">
      <c r="N2321" s="29"/>
      <c r="O2321" s="29"/>
      <c r="AF2321" s="24"/>
      <c r="AG2321" s="24"/>
      <c r="AH2321" s="24"/>
      <c r="AI2321" s="24"/>
      <c r="AJ2321" s="24"/>
    </row>
    <row r="2322" spans="14:36" x14ac:dyDescent="0.2">
      <c r="N2322" s="29"/>
      <c r="O2322" s="29"/>
      <c r="AF2322" s="24"/>
      <c r="AG2322" s="24"/>
      <c r="AH2322" s="24"/>
      <c r="AI2322" s="24"/>
      <c r="AJ2322" s="24"/>
    </row>
    <row r="2323" spans="14:36" x14ac:dyDescent="0.2">
      <c r="N2323" s="29"/>
      <c r="O2323" s="29"/>
      <c r="AF2323" s="24"/>
      <c r="AG2323" s="24"/>
      <c r="AH2323" s="24"/>
      <c r="AI2323" s="24"/>
      <c r="AJ2323" s="24"/>
    </row>
    <row r="2324" spans="14:36" x14ac:dyDescent="0.2">
      <c r="N2324" s="29"/>
      <c r="O2324" s="29"/>
      <c r="AF2324" s="24"/>
      <c r="AG2324" s="24"/>
      <c r="AH2324" s="24"/>
      <c r="AI2324" s="24"/>
      <c r="AJ2324" s="24"/>
    </row>
    <row r="2325" spans="14:36" x14ac:dyDescent="0.2">
      <c r="N2325" s="29"/>
      <c r="O2325" s="29"/>
      <c r="AF2325" s="24"/>
      <c r="AG2325" s="24"/>
      <c r="AH2325" s="24"/>
      <c r="AI2325" s="24"/>
      <c r="AJ2325" s="24"/>
    </row>
    <row r="2326" spans="14:36" x14ac:dyDescent="0.2">
      <c r="N2326" s="29"/>
      <c r="O2326" s="29"/>
      <c r="AF2326" s="24"/>
      <c r="AG2326" s="24"/>
      <c r="AH2326" s="24"/>
      <c r="AI2326" s="24"/>
      <c r="AJ2326" s="24"/>
    </row>
    <row r="2327" spans="14:36" x14ac:dyDescent="0.2">
      <c r="N2327" s="29"/>
      <c r="O2327" s="29"/>
      <c r="AF2327" s="24"/>
      <c r="AG2327" s="24"/>
      <c r="AH2327" s="24"/>
      <c r="AI2327" s="24"/>
      <c r="AJ2327" s="24"/>
    </row>
    <row r="2328" spans="14:36" x14ac:dyDescent="0.2">
      <c r="N2328" s="29"/>
      <c r="O2328" s="29"/>
      <c r="AF2328" s="24"/>
      <c r="AG2328" s="24"/>
      <c r="AH2328" s="24"/>
      <c r="AI2328" s="24"/>
      <c r="AJ2328" s="24"/>
    </row>
    <row r="2329" spans="14:36" x14ac:dyDescent="0.2">
      <c r="N2329" s="29"/>
      <c r="O2329" s="29"/>
      <c r="AF2329" s="24"/>
      <c r="AG2329" s="24"/>
      <c r="AH2329" s="24"/>
      <c r="AI2329" s="24"/>
      <c r="AJ2329" s="24"/>
    </row>
    <row r="2330" spans="14:36" x14ac:dyDescent="0.2">
      <c r="N2330" s="29"/>
      <c r="O2330" s="29"/>
      <c r="AF2330" s="24"/>
      <c r="AG2330" s="24"/>
      <c r="AH2330" s="24"/>
      <c r="AI2330" s="24"/>
      <c r="AJ2330" s="24"/>
    </row>
    <row r="2331" spans="14:36" x14ac:dyDescent="0.2">
      <c r="N2331" s="29"/>
      <c r="O2331" s="29"/>
      <c r="AF2331" s="24"/>
      <c r="AG2331" s="24"/>
      <c r="AH2331" s="24"/>
      <c r="AI2331" s="24"/>
      <c r="AJ2331" s="24"/>
    </row>
    <row r="2332" spans="14:36" x14ac:dyDescent="0.2">
      <c r="N2332" s="29"/>
      <c r="O2332" s="29"/>
      <c r="AF2332" s="24"/>
      <c r="AG2332" s="24"/>
      <c r="AH2332" s="24"/>
      <c r="AI2332" s="24"/>
      <c r="AJ2332" s="24"/>
    </row>
    <row r="2333" spans="14:36" x14ac:dyDescent="0.2">
      <c r="N2333" s="29"/>
      <c r="O2333" s="29"/>
      <c r="AF2333" s="24"/>
      <c r="AG2333" s="24"/>
      <c r="AH2333" s="24"/>
      <c r="AI2333" s="24"/>
      <c r="AJ2333" s="24"/>
    </row>
    <row r="2334" spans="14:36" x14ac:dyDescent="0.2">
      <c r="N2334" s="29"/>
      <c r="O2334" s="29"/>
      <c r="AF2334" s="24"/>
      <c r="AG2334" s="24"/>
      <c r="AH2334" s="24"/>
      <c r="AI2334" s="24"/>
      <c r="AJ2334" s="24"/>
    </row>
    <row r="2335" spans="14:36" x14ac:dyDescent="0.2">
      <c r="N2335" s="29"/>
      <c r="O2335" s="29"/>
      <c r="AF2335" s="24"/>
      <c r="AG2335" s="24"/>
      <c r="AH2335" s="24"/>
      <c r="AI2335" s="24"/>
      <c r="AJ2335" s="24"/>
    </row>
    <row r="2336" spans="14:36" x14ac:dyDescent="0.2">
      <c r="N2336" s="29"/>
      <c r="O2336" s="29"/>
      <c r="AF2336" s="24"/>
      <c r="AG2336" s="24"/>
      <c r="AH2336" s="24"/>
      <c r="AI2336" s="24"/>
      <c r="AJ2336" s="24"/>
    </row>
    <row r="2337" spans="14:36" x14ac:dyDescent="0.2">
      <c r="N2337" s="29"/>
      <c r="O2337" s="29"/>
      <c r="AF2337" s="24"/>
      <c r="AG2337" s="24"/>
      <c r="AH2337" s="24"/>
      <c r="AI2337" s="24"/>
      <c r="AJ2337" s="24"/>
    </row>
    <row r="2338" spans="14:36" x14ac:dyDescent="0.2">
      <c r="N2338" s="29"/>
      <c r="O2338" s="29"/>
      <c r="AF2338" s="24"/>
      <c r="AG2338" s="24"/>
      <c r="AH2338" s="24"/>
      <c r="AI2338" s="24"/>
      <c r="AJ2338" s="24"/>
    </row>
    <row r="2339" spans="14:36" x14ac:dyDescent="0.2">
      <c r="N2339" s="29"/>
      <c r="O2339" s="29"/>
      <c r="AF2339" s="24"/>
      <c r="AG2339" s="24"/>
      <c r="AH2339" s="24"/>
      <c r="AI2339" s="24"/>
      <c r="AJ2339" s="24"/>
    </row>
    <row r="2340" spans="14:36" x14ac:dyDescent="0.2">
      <c r="N2340" s="29"/>
      <c r="O2340" s="29"/>
      <c r="AF2340" s="24"/>
      <c r="AG2340" s="24"/>
      <c r="AH2340" s="24"/>
      <c r="AI2340" s="24"/>
      <c r="AJ2340" s="24"/>
    </row>
    <row r="2341" spans="14:36" x14ac:dyDescent="0.2">
      <c r="N2341" s="29"/>
      <c r="O2341" s="29"/>
      <c r="AF2341" s="24"/>
      <c r="AG2341" s="24"/>
      <c r="AH2341" s="24"/>
      <c r="AI2341" s="24"/>
      <c r="AJ2341" s="24"/>
    </row>
    <row r="2342" spans="14:36" x14ac:dyDescent="0.2">
      <c r="N2342" s="29"/>
      <c r="O2342" s="29"/>
      <c r="AF2342" s="24"/>
      <c r="AG2342" s="24"/>
      <c r="AH2342" s="24"/>
      <c r="AI2342" s="24"/>
      <c r="AJ2342" s="24"/>
    </row>
    <row r="2343" spans="14:36" x14ac:dyDescent="0.2">
      <c r="N2343" s="29"/>
      <c r="O2343" s="29"/>
      <c r="AF2343" s="24"/>
      <c r="AG2343" s="24"/>
      <c r="AH2343" s="24"/>
      <c r="AI2343" s="24"/>
      <c r="AJ2343" s="24"/>
    </row>
    <row r="2344" spans="14:36" x14ac:dyDescent="0.2">
      <c r="N2344" s="29"/>
      <c r="O2344" s="29"/>
      <c r="AF2344" s="24"/>
      <c r="AG2344" s="24"/>
      <c r="AH2344" s="24"/>
      <c r="AI2344" s="24"/>
      <c r="AJ2344" s="24"/>
    </row>
    <row r="2345" spans="14:36" x14ac:dyDescent="0.2">
      <c r="N2345" s="29"/>
      <c r="O2345" s="29"/>
      <c r="AF2345" s="24"/>
      <c r="AG2345" s="24"/>
      <c r="AH2345" s="24"/>
      <c r="AI2345" s="24"/>
      <c r="AJ2345" s="24"/>
    </row>
    <row r="2346" spans="14:36" x14ac:dyDescent="0.2">
      <c r="N2346" s="29"/>
      <c r="O2346" s="29"/>
      <c r="AF2346" s="24"/>
      <c r="AG2346" s="24"/>
      <c r="AH2346" s="24"/>
      <c r="AI2346" s="24"/>
      <c r="AJ2346" s="24"/>
    </row>
    <row r="2347" spans="14:36" x14ac:dyDescent="0.2">
      <c r="N2347" s="29"/>
      <c r="O2347" s="29"/>
      <c r="AF2347" s="24"/>
      <c r="AG2347" s="24"/>
      <c r="AH2347" s="24"/>
      <c r="AI2347" s="24"/>
      <c r="AJ2347" s="24"/>
    </row>
    <row r="2348" spans="14:36" x14ac:dyDescent="0.2">
      <c r="N2348" s="29"/>
      <c r="O2348" s="29"/>
      <c r="AF2348" s="24"/>
      <c r="AG2348" s="24"/>
      <c r="AH2348" s="24"/>
      <c r="AI2348" s="24"/>
      <c r="AJ2348" s="24"/>
    </row>
    <row r="2349" spans="14:36" x14ac:dyDescent="0.2">
      <c r="N2349" s="29"/>
      <c r="O2349" s="29"/>
      <c r="AF2349" s="24"/>
      <c r="AG2349" s="24"/>
      <c r="AH2349" s="24"/>
      <c r="AI2349" s="24"/>
      <c r="AJ2349" s="24"/>
    </row>
    <row r="2350" spans="14:36" x14ac:dyDescent="0.2">
      <c r="N2350" s="29"/>
      <c r="O2350" s="29"/>
      <c r="AF2350" s="24"/>
      <c r="AG2350" s="24"/>
      <c r="AH2350" s="24"/>
      <c r="AI2350" s="24"/>
      <c r="AJ2350" s="24"/>
    </row>
    <row r="2351" spans="14:36" x14ac:dyDescent="0.2">
      <c r="N2351" s="29"/>
      <c r="O2351" s="29"/>
      <c r="AF2351" s="24"/>
      <c r="AG2351" s="24"/>
      <c r="AH2351" s="24"/>
      <c r="AI2351" s="24"/>
      <c r="AJ2351" s="24"/>
    </row>
    <row r="2352" spans="14:36" x14ac:dyDescent="0.2">
      <c r="N2352" s="29"/>
      <c r="O2352" s="29"/>
      <c r="AF2352" s="24"/>
      <c r="AG2352" s="24"/>
      <c r="AH2352" s="24"/>
      <c r="AI2352" s="24"/>
      <c r="AJ2352" s="24"/>
    </row>
    <row r="2353" spans="14:36" x14ac:dyDescent="0.2">
      <c r="N2353" s="29"/>
      <c r="O2353" s="29"/>
      <c r="AF2353" s="24"/>
      <c r="AG2353" s="24"/>
      <c r="AH2353" s="24"/>
      <c r="AI2353" s="24"/>
      <c r="AJ2353" s="24"/>
    </row>
    <row r="2354" spans="14:36" x14ac:dyDescent="0.2">
      <c r="N2354" s="29"/>
      <c r="O2354" s="29"/>
      <c r="AF2354" s="24"/>
      <c r="AG2354" s="24"/>
      <c r="AH2354" s="24"/>
      <c r="AI2354" s="24"/>
      <c r="AJ2354" s="24"/>
    </row>
    <row r="2355" spans="14:36" x14ac:dyDescent="0.2">
      <c r="N2355" s="29"/>
      <c r="O2355" s="29"/>
      <c r="AF2355" s="24"/>
      <c r="AG2355" s="24"/>
      <c r="AH2355" s="24"/>
      <c r="AI2355" s="24"/>
      <c r="AJ2355" s="24"/>
    </row>
    <row r="2356" spans="14:36" x14ac:dyDescent="0.2">
      <c r="N2356" s="29"/>
      <c r="O2356" s="29"/>
      <c r="AF2356" s="24"/>
      <c r="AG2356" s="24"/>
      <c r="AH2356" s="24"/>
      <c r="AI2356" s="24"/>
      <c r="AJ2356" s="24"/>
    </row>
    <row r="2357" spans="14:36" x14ac:dyDescent="0.2">
      <c r="N2357" s="29"/>
      <c r="O2357" s="29"/>
      <c r="AF2357" s="24"/>
      <c r="AG2357" s="24"/>
      <c r="AH2357" s="24"/>
      <c r="AI2357" s="24"/>
      <c r="AJ2357" s="24"/>
    </row>
    <row r="2358" spans="14:36" x14ac:dyDescent="0.2">
      <c r="N2358" s="29"/>
      <c r="O2358" s="29"/>
      <c r="AF2358" s="24"/>
      <c r="AG2358" s="24"/>
      <c r="AH2358" s="24"/>
      <c r="AI2358" s="24"/>
      <c r="AJ2358" s="24"/>
    </row>
    <row r="2359" spans="14:36" x14ac:dyDescent="0.2">
      <c r="N2359" s="29"/>
      <c r="O2359" s="29"/>
      <c r="AF2359" s="24"/>
      <c r="AG2359" s="24"/>
      <c r="AH2359" s="24"/>
      <c r="AI2359" s="24"/>
      <c r="AJ2359" s="24"/>
    </row>
    <row r="2360" spans="14:36" x14ac:dyDescent="0.2">
      <c r="N2360" s="29"/>
      <c r="O2360" s="29"/>
      <c r="AF2360" s="24"/>
      <c r="AG2360" s="24"/>
      <c r="AH2360" s="24"/>
      <c r="AI2360" s="24"/>
      <c r="AJ2360" s="24"/>
    </row>
    <row r="2361" spans="14:36" x14ac:dyDescent="0.2">
      <c r="N2361" s="29"/>
      <c r="O2361" s="29"/>
      <c r="AF2361" s="24"/>
      <c r="AG2361" s="24"/>
      <c r="AH2361" s="24"/>
      <c r="AI2361" s="24"/>
      <c r="AJ2361" s="24"/>
    </row>
    <row r="2362" spans="14:36" x14ac:dyDescent="0.2">
      <c r="N2362" s="29"/>
      <c r="O2362" s="29"/>
      <c r="AF2362" s="24"/>
      <c r="AG2362" s="24"/>
      <c r="AH2362" s="24"/>
      <c r="AI2362" s="24"/>
      <c r="AJ2362" s="24"/>
    </row>
    <row r="2363" spans="14:36" x14ac:dyDescent="0.2">
      <c r="N2363" s="29"/>
      <c r="O2363" s="29"/>
      <c r="AF2363" s="24"/>
      <c r="AG2363" s="24"/>
      <c r="AH2363" s="24"/>
      <c r="AI2363" s="24"/>
      <c r="AJ2363" s="24"/>
    </row>
    <row r="2364" spans="14:36" x14ac:dyDescent="0.2">
      <c r="N2364" s="29"/>
      <c r="O2364" s="29"/>
      <c r="AF2364" s="24"/>
      <c r="AG2364" s="24"/>
      <c r="AH2364" s="24"/>
      <c r="AI2364" s="24"/>
      <c r="AJ2364" s="24"/>
    </row>
    <row r="2365" spans="14:36" x14ac:dyDescent="0.2">
      <c r="N2365" s="29"/>
      <c r="O2365" s="29"/>
      <c r="AF2365" s="24"/>
      <c r="AG2365" s="24"/>
      <c r="AH2365" s="24"/>
      <c r="AI2365" s="24"/>
      <c r="AJ2365" s="24"/>
    </row>
    <row r="2366" spans="14:36" x14ac:dyDescent="0.2">
      <c r="N2366" s="29"/>
      <c r="O2366" s="29"/>
      <c r="AF2366" s="24"/>
      <c r="AG2366" s="24"/>
      <c r="AH2366" s="24"/>
      <c r="AI2366" s="24"/>
      <c r="AJ2366" s="24"/>
    </row>
    <row r="2367" spans="14:36" x14ac:dyDescent="0.2">
      <c r="N2367" s="29"/>
      <c r="O2367" s="29"/>
      <c r="AF2367" s="24"/>
      <c r="AG2367" s="24"/>
      <c r="AH2367" s="24"/>
      <c r="AI2367" s="24"/>
      <c r="AJ2367" s="24"/>
    </row>
    <row r="2368" spans="14:36" x14ac:dyDescent="0.2">
      <c r="N2368" s="29"/>
      <c r="O2368" s="29"/>
      <c r="AF2368" s="24"/>
      <c r="AG2368" s="24"/>
      <c r="AH2368" s="24"/>
      <c r="AI2368" s="24"/>
      <c r="AJ2368" s="24"/>
    </row>
    <row r="2369" spans="14:36" x14ac:dyDescent="0.2">
      <c r="N2369" s="29"/>
      <c r="O2369" s="29"/>
      <c r="AF2369" s="24"/>
      <c r="AG2369" s="24"/>
      <c r="AH2369" s="24"/>
      <c r="AI2369" s="24"/>
      <c r="AJ2369" s="24"/>
    </row>
    <row r="2370" spans="14:36" x14ac:dyDescent="0.2">
      <c r="N2370" s="29"/>
      <c r="O2370" s="29"/>
      <c r="AF2370" s="24"/>
      <c r="AG2370" s="24"/>
      <c r="AH2370" s="24"/>
      <c r="AI2370" s="24"/>
      <c r="AJ2370" s="24"/>
    </row>
    <row r="2371" spans="14:36" x14ac:dyDescent="0.2">
      <c r="N2371" s="29"/>
      <c r="O2371" s="29"/>
      <c r="AF2371" s="24"/>
      <c r="AG2371" s="24"/>
      <c r="AH2371" s="24"/>
      <c r="AI2371" s="24"/>
      <c r="AJ2371" s="24"/>
    </row>
    <row r="2372" spans="14:36" x14ac:dyDescent="0.2">
      <c r="N2372" s="29"/>
      <c r="O2372" s="29"/>
      <c r="AF2372" s="24"/>
      <c r="AG2372" s="24"/>
      <c r="AH2372" s="24"/>
      <c r="AI2372" s="24"/>
      <c r="AJ2372" s="24"/>
    </row>
    <row r="2373" spans="14:36" x14ac:dyDescent="0.2">
      <c r="N2373" s="29"/>
      <c r="O2373" s="29"/>
      <c r="AF2373" s="24"/>
      <c r="AG2373" s="24"/>
      <c r="AH2373" s="24"/>
      <c r="AI2373" s="24"/>
      <c r="AJ2373" s="24"/>
    </row>
    <row r="2374" spans="14:36" x14ac:dyDescent="0.2">
      <c r="N2374" s="29"/>
      <c r="O2374" s="29"/>
      <c r="AF2374" s="24"/>
      <c r="AG2374" s="24"/>
      <c r="AH2374" s="24"/>
      <c r="AI2374" s="24"/>
      <c r="AJ2374" s="24"/>
    </row>
    <row r="2375" spans="14:36" x14ac:dyDescent="0.2">
      <c r="N2375" s="29"/>
      <c r="O2375" s="29"/>
      <c r="AF2375" s="24"/>
      <c r="AG2375" s="24"/>
      <c r="AH2375" s="24"/>
      <c r="AI2375" s="24"/>
      <c r="AJ2375" s="24"/>
    </row>
    <row r="2376" spans="14:36" x14ac:dyDescent="0.2">
      <c r="N2376" s="29"/>
      <c r="O2376" s="29"/>
      <c r="AF2376" s="24"/>
      <c r="AG2376" s="24"/>
      <c r="AH2376" s="24"/>
      <c r="AI2376" s="24"/>
      <c r="AJ2376" s="24"/>
    </row>
    <row r="2377" spans="14:36" x14ac:dyDescent="0.2">
      <c r="N2377" s="29"/>
      <c r="O2377" s="29"/>
      <c r="AF2377" s="24"/>
      <c r="AG2377" s="24"/>
      <c r="AH2377" s="24"/>
      <c r="AI2377" s="24"/>
      <c r="AJ2377" s="24"/>
    </row>
    <row r="2378" spans="14:36" x14ac:dyDescent="0.2">
      <c r="N2378" s="29"/>
      <c r="O2378" s="29"/>
      <c r="AF2378" s="24"/>
      <c r="AG2378" s="24"/>
      <c r="AH2378" s="24"/>
      <c r="AI2378" s="24"/>
      <c r="AJ2378" s="24"/>
    </row>
    <row r="2379" spans="14:36" x14ac:dyDescent="0.2">
      <c r="N2379" s="29"/>
      <c r="O2379" s="29"/>
      <c r="AF2379" s="24"/>
      <c r="AG2379" s="24"/>
      <c r="AH2379" s="24"/>
      <c r="AI2379" s="24"/>
      <c r="AJ2379" s="24"/>
    </row>
    <row r="2380" spans="14:36" x14ac:dyDescent="0.2">
      <c r="N2380" s="29"/>
      <c r="O2380" s="29"/>
      <c r="AF2380" s="24"/>
      <c r="AG2380" s="24"/>
      <c r="AH2380" s="24"/>
      <c r="AI2380" s="24"/>
      <c r="AJ2380" s="24"/>
    </row>
    <row r="2381" spans="14:36" x14ac:dyDescent="0.2">
      <c r="N2381" s="29"/>
      <c r="O2381" s="29"/>
      <c r="AF2381" s="24"/>
      <c r="AG2381" s="24"/>
      <c r="AH2381" s="24"/>
      <c r="AI2381" s="24"/>
      <c r="AJ2381" s="24"/>
    </row>
    <row r="2382" spans="14:36" x14ac:dyDescent="0.2">
      <c r="N2382" s="29"/>
      <c r="O2382" s="29"/>
      <c r="AF2382" s="24"/>
      <c r="AG2382" s="24"/>
      <c r="AH2382" s="24"/>
      <c r="AI2382" s="24"/>
      <c r="AJ2382" s="24"/>
    </row>
    <row r="2383" spans="14:36" x14ac:dyDescent="0.2">
      <c r="N2383" s="29"/>
      <c r="O2383" s="29"/>
      <c r="AF2383" s="24"/>
      <c r="AG2383" s="24"/>
      <c r="AH2383" s="24"/>
      <c r="AI2383" s="24"/>
      <c r="AJ2383" s="24"/>
    </row>
    <row r="2384" spans="14:36" x14ac:dyDescent="0.2">
      <c r="N2384" s="29"/>
      <c r="O2384" s="29"/>
      <c r="AF2384" s="24"/>
      <c r="AG2384" s="24"/>
      <c r="AH2384" s="24"/>
      <c r="AI2384" s="24"/>
      <c r="AJ2384" s="24"/>
    </row>
    <row r="2385" spans="14:36" x14ac:dyDescent="0.2">
      <c r="N2385" s="29"/>
      <c r="O2385" s="29"/>
      <c r="AF2385" s="24"/>
      <c r="AG2385" s="24"/>
      <c r="AH2385" s="24"/>
      <c r="AI2385" s="24"/>
      <c r="AJ2385" s="24"/>
    </row>
    <row r="2386" spans="14:36" x14ac:dyDescent="0.2">
      <c r="N2386" s="29"/>
      <c r="O2386" s="29"/>
      <c r="AF2386" s="24"/>
      <c r="AG2386" s="24"/>
      <c r="AH2386" s="24"/>
      <c r="AI2386" s="24"/>
      <c r="AJ2386" s="24"/>
    </row>
    <row r="2387" spans="14:36" x14ac:dyDescent="0.2">
      <c r="N2387" s="29"/>
      <c r="O2387" s="29"/>
      <c r="AF2387" s="24"/>
      <c r="AG2387" s="24"/>
      <c r="AH2387" s="24"/>
      <c r="AI2387" s="24"/>
      <c r="AJ2387" s="24"/>
    </row>
    <row r="2388" spans="14:36" x14ac:dyDescent="0.2">
      <c r="N2388" s="29"/>
      <c r="O2388" s="29"/>
      <c r="AF2388" s="24"/>
      <c r="AG2388" s="24"/>
      <c r="AH2388" s="24"/>
      <c r="AI2388" s="24"/>
      <c r="AJ2388" s="24"/>
    </row>
    <row r="2389" spans="14:36" x14ac:dyDescent="0.2">
      <c r="N2389" s="29"/>
      <c r="O2389" s="29"/>
      <c r="AF2389" s="24"/>
      <c r="AG2389" s="24"/>
      <c r="AH2389" s="24"/>
      <c r="AI2389" s="24"/>
      <c r="AJ2389" s="24"/>
    </row>
    <row r="2390" spans="14:36" x14ac:dyDescent="0.2">
      <c r="N2390" s="29"/>
      <c r="O2390" s="29"/>
      <c r="AF2390" s="24"/>
      <c r="AG2390" s="24"/>
      <c r="AH2390" s="24"/>
      <c r="AI2390" s="24"/>
      <c r="AJ2390" s="24"/>
    </row>
    <row r="2391" spans="14:36" x14ac:dyDescent="0.2">
      <c r="N2391" s="29"/>
      <c r="O2391" s="29"/>
      <c r="AF2391" s="24"/>
      <c r="AG2391" s="24"/>
      <c r="AH2391" s="24"/>
      <c r="AI2391" s="24"/>
      <c r="AJ2391" s="24"/>
    </row>
    <row r="2392" spans="14:36" x14ac:dyDescent="0.2">
      <c r="N2392" s="29"/>
      <c r="O2392" s="29"/>
      <c r="AF2392" s="24"/>
      <c r="AG2392" s="24"/>
      <c r="AH2392" s="24"/>
      <c r="AI2392" s="24"/>
      <c r="AJ2392" s="24"/>
    </row>
    <row r="2393" spans="14:36" x14ac:dyDescent="0.2">
      <c r="N2393" s="29"/>
      <c r="O2393" s="29"/>
      <c r="AF2393" s="24"/>
      <c r="AG2393" s="24"/>
      <c r="AH2393" s="24"/>
      <c r="AI2393" s="24"/>
      <c r="AJ2393" s="24"/>
    </row>
    <row r="2394" spans="14:36" x14ac:dyDescent="0.2">
      <c r="N2394" s="29"/>
      <c r="O2394" s="29"/>
      <c r="AF2394" s="24"/>
      <c r="AG2394" s="24"/>
      <c r="AH2394" s="24"/>
      <c r="AI2394" s="24"/>
      <c r="AJ2394" s="24"/>
    </row>
    <row r="2395" spans="14:36" x14ac:dyDescent="0.2">
      <c r="N2395" s="29"/>
      <c r="O2395" s="29"/>
      <c r="AF2395" s="24"/>
      <c r="AG2395" s="24"/>
      <c r="AH2395" s="24"/>
      <c r="AI2395" s="24"/>
      <c r="AJ2395" s="24"/>
    </row>
    <row r="2396" spans="14:36" x14ac:dyDescent="0.2">
      <c r="N2396" s="29"/>
      <c r="O2396" s="29"/>
      <c r="AF2396" s="24"/>
      <c r="AG2396" s="24"/>
      <c r="AH2396" s="24"/>
      <c r="AI2396" s="24"/>
      <c r="AJ2396" s="24"/>
    </row>
    <row r="2397" spans="14:36" x14ac:dyDescent="0.2">
      <c r="N2397" s="29"/>
      <c r="O2397" s="29"/>
      <c r="AF2397" s="24"/>
      <c r="AG2397" s="24"/>
      <c r="AH2397" s="24"/>
      <c r="AI2397" s="24"/>
      <c r="AJ2397" s="24"/>
    </row>
    <row r="2398" spans="14:36" x14ac:dyDescent="0.2">
      <c r="N2398" s="29"/>
      <c r="O2398" s="29"/>
      <c r="AF2398" s="24"/>
      <c r="AG2398" s="24"/>
      <c r="AH2398" s="24"/>
      <c r="AI2398" s="24"/>
      <c r="AJ2398" s="24"/>
    </row>
    <row r="2399" spans="14:36" x14ac:dyDescent="0.2">
      <c r="N2399" s="29"/>
      <c r="O2399" s="29"/>
      <c r="AF2399" s="24"/>
      <c r="AG2399" s="24"/>
      <c r="AH2399" s="24"/>
      <c r="AI2399" s="24"/>
      <c r="AJ2399" s="24"/>
    </row>
    <row r="2400" spans="14:36" x14ac:dyDescent="0.2">
      <c r="N2400" s="29"/>
      <c r="O2400" s="29"/>
      <c r="AF2400" s="24"/>
      <c r="AG2400" s="24"/>
      <c r="AH2400" s="24"/>
      <c r="AI2400" s="24"/>
      <c r="AJ2400" s="24"/>
    </row>
    <row r="2401" spans="14:36" x14ac:dyDescent="0.2">
      <c r="N2401" s="29"/>
      <c r="O2401" s="29"/>
      <c r="AF2401" s="24"/>
      <c r="AG2401" s="24"/>
      <c r="AH2401" s="24"/>
      <c r="AI2401" s="24"/>
      <c r="AJ2401" s="24"/>
    </row>
    <row r="2402" spans="14:36" x14ac:dyDescent="0.2">
      <c r="N2402" s="29"/>
      <c r="O2402" s="29"/>
      <c r="AF2402" s="24"/>
      <c r="AG2402" s="24"/>
      <c r="AH2402" s="24"/>
      <c r="AI2402" s="24"/>
      <c r="AJ2402" s="24"/>
    </row>
    <row r="2403" spans="14:36" x14ac:dyDescent="0.2">
      <c r="N2403" s="29"/>
      <c r="O2403" s="29"/>
      <c r="AF2403" s="24"/>
      <c r="AG2403" s="24"/>
      <c r="AH2403" s="24"/>
      <c r="AI2403" s="24"/>
      <c r="AJ2403" s="24"/>
    </row>
    <row r="2404" spans="14:36" x14ac:dyDescent="0.2">
      <c r="N2404" s="29"/>
      <c r="O2404" s="29"/>
      <c r="AF2404" s="24"/>
      <c r="AG2404" s="24"/>
      <c r="AH2404" s="24"/>
      <c r="AI2404" s="24"/>
      <c r="AJ2404" s="24"/>
    </row>
    <row r="2405" spans="14:36" x14ac:dyDescent="0.2">
      <c r="N2405" s="29"/>
      <c r="O2405" s="29"/>
      <c r="AF2405" s="24"/>
      <c r="AG2405" s="24"/>
      <c r="AH2405" s="24"/>
      <c r="AI2405" s="24"/>
      <c r="AJ2405" s="24"/>
    </row>
    <row r="2406" spans="14:36" x14ac:dyDescent="0.2">
      <c r="N2406" s="29"/>
      <c r="O2406" s="29"/>
      <c r="AF2406" s="24"/>
      <c r="AG2406" s="24"/>
      <c r="AH2406" s="24"/>
      <c r="AI2406" s="24"/>
      <c r="AJ2406" s="24"/>
    </row>
    <row r="2407" spans="14:36" x14ac:dyDescent="0.2">
      <c r="N2407" s="29"/>
      <c r="O2407" s="29"/>
      <c r="AF2407" s="24"/>
      <c r="AG2407" s="24"/>
      <c r="AH2407" s="24"/>
      <c r="AI2407" s="24"/>
      <c r="AJ2407" s="24"/>
    </row>
    <row r="2408" spans="14:36" x14ac:dyDescent="0.2">
      <c r="N2408" s="29"/>
      <c r="O2408" s="29"/>
      <c r="AF2408" s="24"/>
      <c r="AG2408" s="24"/>
      <c r="AH2408" s="24"/>
      <c r="AI2408" s="24"/>
      <c r="AJ2408" s="24"/>
    </row>
    <row r="2409" spans="14:36" x14ac:dyDescent="0.2">
      <c r="N2409" s="29"/>
      <c r="O2409" s="29"/>
      <c r="AF2409" s="24"/>
      <c r="AG2409" s="24"/>
      <c r="AH2409" s="24"/>
      <c r="AI2409" s="24"/>
      <c r="AJ2409" s="24"/>
    </row>
    <row r="2410" spans="14:36" x14ac:dyDescent="0.2">
      <c r="N2410" s="29"/>
      <c r="O2410" s="29"/>
      <c r="AF2410" s="24"/>
      <c r="AG2410" s="24"/>
      <c r="AH2410" s="24"/>
      <c r="AI2410" s="24"/>
      <c r="AJ2410" s="24"/>
    </row>
    <row r="2411" spans="14:36" x14ac:dyDescent="0.2">
      <c r="N2411" s="29"/>
      <c r="O2411" s="29"/>
      <c r="AF2411" s="24"/>
      <c r="AG2411" s="24"/>
      <c r="AH2411" s="24"/>
      <c r="AI2411" s="24"/>
      <c r="AJ2411" s="24"/>
    </row>
    <row r="2412" spans="14:36" x14ac:dyDescent="0.2">
      <c r="N2412" s="29"/>
      <c r="O2412" s="29"/>
      <c r="AF2412" s="24"/>
      <c r="AG2412" s="24"/>
      <c r="AH2412" s="24"/>
      <c r="AI2412" s="24"/>
      <c r="AJ2412" s="24"/>
    </row>
    <row r="2413" spans="14:36" x14ac:dyDescent="0.2">
      <c r="N2413" s="29"/>
      <c r="O2413" s="29"/>
      <c r="AF2413" s="24"/>
      <c r="AG2413" s="24"/>
      <c r="AH2413" s="24"/>
      <c r="AI2413" s="24"/>
      <c r="AJ2413" s="24"/>
    </row>
    <row r="2414" spans="14:36" x14ac:dyDescent="0.2">
      <c r="N2414" s="29"/>
      <c r="O2414" s="29"/>
      <c r="AF2414" s="24"/>
      <c r="AG2414" s="24"/>
      <c r="AH2414" s="24"/>
      <c r="AI2414" s="24"/>
      <c r="AJ2414" s="24"/>
    </row>
    <row r="2415" spans="14:36" x14ac:dyDescent="0.2">
      <c r="N2415" s="29"/>
      <c r="O2415" s="29"/>
      <c r="AF2415" s="24"/>
      <c r="AG2415" s="24"/>
      <c r="AH2415" s="24"/>
      <c r="AI2415" s="24"/>
      <c r="AJ2415" s="24"/>
    </row>
    <row r="2416" spans="14:36" x14ac:dyDescent="0.2">
      <c r="N2416" s="29"/>
      <c r="O2416" s="29"/>
      <c r="AF2416" s="24"/>
      <c r="AG2416" s="24"/>
      <c r="AH2416" s="24"/>
      <c r="AI2416" s="24"/>
      <c r="AJ2416" s="24"/>
    </row>
    <row r="2417" spans="14:36" x14ac:dyDescent="0.2">
      <c r="N2417" s="29"/>
      <c r="O2417" s="29"/>
      <c r="AF2417" s="24"/>
      <c r="AG2417" s="24"/>
      <c r="AH2417" s="24"/>
      <c r="AI2417" s="24"/>
      <c r="AJ2417" s="24"/>
    </row>
    <row r="2418" spans="14:36" x14ac:dyDescent="0.2">
      <c r="N2418" s="29"/>
      <c r="O2418" s="29"/>
      <c r="AF2418" s="24"/>
      <c r="AG2418" s="24"/>
      <c r="AH2418" s="24"/>
      <c r="AI2418" s="24"/>
      <c r="AJ2418" s="24"/>
    </row>
    <row r="2419" spans="14:36" x14ac:dyDescent="0.2">
      <c r="N2419" s="29"/>
      <c r="O2419" s="29"/>
      <c r="AF2419" s="24"/>
      <c r="AG2419" s="24"/>
      <c r="AH2419" s="24"/>
      <c r="AI2419" s="24"/>
      <c r="AJ2419" s="24"/>
    </row>
    <row r="2420" spans="14:36" x14ac:dyDescent="0.2">
      <c r="N2420" s="29"/>
      <c r="O2420" s="29"/>
      <c r="AF2420" s="24"/>
      <c r="AG2420" s="24"/>
      <c r="AH2420" s="24"/>
      <c r="AI2420" s="24"/>
      <c r="AJ2420" s="24"/>
    </row>
    <row r="2421" spans="14:36" x14ac:dyDescent="0.2">
      <c r="N2421" s="29"/>
      <c r="O2421" s="29"/>
      <c r="AF2421" s="24"/>
      <c r="AG2421" s="24"/>
      <c r="AH2421" s="24"/>
      <c r="AI2421" s="24"/>
      <c r="AJ2421" s="24"/>
    </row>
    <row r="2422" spans="14:36" x14ac:dyDescent="0.2">
      <c r="N2422" s="29"/>
      <c r="O2422" s="29"/>
      <c r="AF2422" s="24"/>
      <c r="AG2422" s="24"/>
      <c r="AH2422" s="24"/>
      <c r="AI2422" s="24"/>
      <c r="AJ2422" s="24"/>
    </row>
    <row r="2423" spans="14:36" x14ac:dyDescent="0.2">
      <c r="N2423" s="29"/>
      <c r="O2423" s="29"/>
      <c r="AF2423" s="24"/>
      <c r="AG2423" s="24"/>
      <c r="AH2423" s="24"/>
      <c r="AI2423" s="24"/>
      <c r="AJ2423" s="24"/>
    </row>
    <row r="2424" spans="14:36" x14ac:dyDescent="0.2">
      <c r="N2424" s="29"/>
      <c r="O2424" s="29"/>
      <c r="AF2424" s="24"/>
      <c r="AG2424" s="24"/>
      <c r="AH2424" s="24"/>
      <c r="AI2424" s="24"/>
      <c r="AJ2424" s="24"/>
    </row>
    <row r="2425" spans="14:36" x14ac:dyDescent="0.2">
      <c r="N2425" s="29"/>
      <c r="O2425" s="29"/>
      <c r="AF2425" s="24"/>
      <c r="AG2425" s="24"/>
      <c r="AH2425" s="24"/>
      <c r="AI2425" s="24"/>
      <c r="AJ2425" s="24"/>
    </row>
    <row r="2426" spans="14:36" x14ac:dyDescent="0.2">
      <c r="N2426" s="29"/>
      <c r="O2426" s="29"/>
      <c r="AF2426" s="24"/>
      <c r="AG2426" s="24"/>
      <c r="AH2426" s="24"/>
      <c r="AI2426" s="24"/>
      <c r="AJ2426" s="24"/>
    </row>
    <row r="2427" spans="14:36" x14ac:dyDescent="0.2">
      <c r="N2427" s="29"/>
      <c r="O2427" s="29"/>
      <c r="AF2427" s="24"/>
      <c r="AG2427" s="24"/>
      <c r="AH2427" s="24"/>
      <c r="AI2427" s="24"/>
      <c r="AJ2427" s="24"/>
    </row>
    <row r="2428" spans="14:36" x14ac:dyDescent="0.2">
      <c r="N2428" s="29"/>
      <c r="O2428" s="29"/>
      <c r="AF2428" s="24"/>
      <c r="AG2428" s="24"/>
      <c r="AH2428" s="24"/>
      <c r="AI2428" s="24"/>
      <c r="AJ2428" s="24"/>
    </row>
    <row r="2429" spans="14:36" x14ac:dyDescent="0.2">
      <c r="N2429" s="29"/>
      <c r="O2429" s="29"/>
      <c r="AF2429" s="24"/>
      <c r="AG2429" s="24"/>
      <c r="AH2429" s="24"/>
      <c r="AI2429" s="24"/>
      <c r="AJ2429" s="24"/>
    </row>
    <row r="2430" spans="14:36" x14ac:dyDescent="0.2">
      <c r="N2430" s="29"/>
      <c r="O2430" s="29"/>
      <c r="AF2430" s="24"/>
      <c r="AG2430" s="24"/>
      <c r="AH2430" s="24"/>
      <c r="AI2430" s="24"/>
      <c r="AJ2430" s="24"/>
    </row>
    <row r="2431" spans="14:36" x14ac:dyDescent="0.2">
      <c r="N2431" s="29"/>
      <c r="O2431" s="29"/>
      <c r="AF2431" s="24"/>
      <c r="AG2431" s="24"/>
      <c r="AH2431" s="24"/>
      <c r="AI2431" s="24"/>
      <c r="AJ2431" s="24"/>
    </row>
    <row r="2432" spans="14:36" x14ac:dyDescent="0.2">
      <c r="N2432" s="29"/>
      <c r="O2432" s="29"/>
      <c r="AF2432" s="24"/>
      <c r="AG2432" s="24"/>
      <c r="AH2432" s="24"/>
      <c r="AI2432" s="24"/>
      <c r="AJ2432" s="24"/>
    </row>
    <row r="2433" spans="14:36" x14ac:dyDescent="0.2">
      <c r="N2433" s="29"/>
      <c r="O2433" s="29"/>
      <c r="AF2433" s="24"/>
      <c r="AG2433" s="24"/>
      <c r="AH2433" s="24"/>
      <c r="AI2433" s="24"/>
      <c r="AJ2433" s="24"/>
    </row>
    <row r="2434" spans="14:36" x14ac:dyDescent="0.2">
      <c r="N2434" s="29"/>
      <c r="O2434" s="29"/>
      <c r="AF2434" s="24"/>
      <c r="AG2434" s="24"/>
      <c r="AH2434" s="24"/>
      <c r="AI2434" s="24"/>
      <c r="AJ2434" s="24"/>
    </row>
    <row r="2435" spans="14:36" x14ac:dyDescent="0.2">
      <c r="N2435" s="29"/>
      <c r="O2435" s="29"/>
      <c r="AF2435" s="24"/>
      <c r="AG2435" s="24"/>
      <c r="AH2435" s="24"/>
      <c r="AI2435" s="24"/>
      <c r="AJ2435" s="24"/>
    </row>
    <row r="2436" spans="14:36" x14ac:dyDescent="0.2">
      <c r="N2436" s="29"/>
      <c r="O2436" s="29"/>
      <c r="AF2436" s="24"/>
      <c r="AG2436" s="24"/>
      <c r="AH2436" s="24"/>
      <c r="AI2436" s="24"/>
      <c r="AJ2436" s="24"/>
    </row>
    <row r="2437" spans="14:36" x14ac:dyDescent="0.2">
      <c r="N2437" s="29"/>
      <c r="O2437" s="29"/>
      <c r="AF2437" s="24"/>
      <c r="AG2437" s="24"/>
      <c r="AH2437" s="24"/>
      <c r="AI2437" s="24"/>
      <c r="AJ2437" s="24"/>
    </row>
    <row r="2438" spans="14:36" x14ac:dyDescent="0.2">
      <c r="N2438" s="29"/>
      <c r="O2438" s="29"/>
      <c r="AF2438" s="24"/>
      <c r="AG2438" s="24"/>
      <c r="AH2438" s="24"/>
      <c r="AI2438" s="24"/>
      <c r="AJ2438" s="24"/>
    </row>
    <row r="2439" spans="14:36" x14ac:dyDescent="0.2">
      <c r="N2439" s="29"/>
      <c r="O2439" s="29"/>
      <c r="AF2439" s="24"/>
      <c r="AG2439" s="24"/>
      <c r="AH2439" s="24"/>
      <c r="AI2439" s="24"/>
      <c r="AJ2439" s="24"/>
    </row>
    <row r="2440" spans="14:36" x14ac:dyDescent="0.2">
      <c r="N2440" s="29"/>
      <c r="O2440" s="29"/>
      <c r="AF2440" s="24"/>
      <c r="AG2440" s="24"/>
      <c r="AH2440" s="24"/>
      <c r="AI2440" s="24"/>
      <c r="AJ2440" s="24"/>
    </row>
    <row r="2441" spans="14:36" x14ac:dyDescent="0.2">
      <c r="N2441" s="29"/>
      <c r="O2441" s="29"/>
      <c r="AF2441" s="24"/>
      <c r="AG2441" s="24"/>
      <c r="AH2441" s="24"/>
      <c r="AI2441" s="24"/>
      <c r="AJ2441" s="24"/>
    </row>
    <row r="2442" spans="14:36" x14ac:dyDescent="0.2">
      <c r="N2442" s="29"/>
      <c r="O2442" s="29"/>
      <c r="AF2442" s="24"/>
      <c r="AG2442" s="24"/>
      <c r="AH2442" s="24"/>
      <c r="AI2442" s="24"/>
      <c r="AJ2442" s="24"/>
    </row>
    <row r="2443" spans="14:36" x14ac:dyDescent="0.2">
      <c r="N2443" s="29"/>
      <c r="O2443" s="29"/>
      <c r="AF2443" s="24"/>
      <c r="AG2443" s="24"/>
      <c r="AH2443" s="24"/>
      <c r="AI2443" s="24"/>
      <c r="AJ2443" s="24"/>
    </row>
    <row r="2444" spans="14:36" x14ac:dyDescent="0.2">
      <c r="N2444" s="29"/>
      <c r="O2444" s="29"/>
      <c r="AF2444" s="24"/>
      <c r="AG2444" s="24"/>
      <c r="AH2444" s="24"/>
      <c r="AI2444" s="24"/>
      <c r="AJ2444" s="24"/>
    </row>
    <row r="2445" spans="14:36" x14ac:dyDescent="0.2">
      <c r="N2445" s="29"/>
      <c r="O2445" s="29"/>
      <c r="AF2445" s="24"/>
      <c r="AG2445" s="24"/>
      <c r="AH2445" s="24"/>
      <c r="AI2445" s="24"/>
      <c r="AJ2445" s="24"/>
    </row>
    <row r="2446" spans="14:36" x14ac:dyDescent="0.2">
      <c r="N2446" s="29"/>
      <c r="O2446" s="29"/>
      <c r="AF2446" s="24"/>
      <c r="AG2446" s="24"/>
      <c r="AH2446" s="24"/>
      <c r="AI2446" s="24"/>
      <c r="AJ2446" s="24"/>
    </row>
    <row r="2447" spans="14:36" x14ac:dyDescent="0.2">
      <c r="N2447" s="29"/>
      <c r="O2447" s="29"/>
      <c r="AF2447" s="24"/>
      <c r="AG2447" s="24"/>
      <c r="AH2447" s="24"/>
      <c r="AI2447" s="24"/>
      <c r="AJ2447" s="24"/>
    </row>
    <row r="2448" spans="14:36" x14ac:dyDescent="0.2">
      <c r="N2448" s="29"/>
      <c r="O2448" s="29"/>
      <c r="AF2448" s="24"/>
      <c r="AG2448" s="24"/>
      <c r="AH2448" s="24"/>
      <c r="AI2448" s="24"/>
      <c r="AJ2448" s="24"/>
    </row>
    <row r="2449" spans="14:36" x14ac:dyDescent="0.2">
      <c r="N2449" s="29"/>
      <c r="O2449" s="29"/>
      <c r="AF2449" s="24"/>
      <c r="AG2449" s="24"/>
      <c r="AH2449" s="24"/>
      <c r="AI2449" s="24"/>
      <c r="AJ2449" s="24"/>
    </row>
    <row r="2450" spans="14:36" x14ac:dyDescent="0.2">
      <c r="N2450" s="29"/>
      <c r="O2450" s="29"/>
      <c r="AF2450" s="24"/>
      <c r="AG2450" s="24"/>
      <c r="AH2450" s="24"/>
      <c r="AI2450" s="24"/>
      <c r="AJ2450" s="24"/>
    </row>
    <row r="2451" spans="14:36" x14ac:dyDescent="0.2">
      <c r="N2451" s="29"/>
      <c r="O2451" s="29"/>
      <c r="AF2451" s="24"/>
      <c r="AG2451" s="24"/>
      <c r="AH2451" s="24"/>
      <c r="AI2451" s="24"/>
      <c r="AJ2451" s="24"/>
    </row>
    <row r="2452" spans="14:36" x14ac:dyDescent="0.2">
      <c r="N2452" s="29"/>
      <c r="O2452" s="29"/>
      <c r="AF2452" s="24"/>
      <c r="AG2452" s="24"/>
      <c r="AH2452" s="24"/>
      <c r="AI2452" s="24"/>
      <c r="AJ2452" s="24"/>
    </row>
    <row r="2453" spans="14:36" x14ac:dyDescent="0.2">
      <c r="N2453" s="29"/>
      <c r="O2453" s="29"/>
      <c r="AF2453" s="24"/>
      <c r="AG2453" s="24"/>
      <c r="AH2453" s="24"/>
      <c r="AI2453" s="24"/>
      <c r="AJ2453" s="24"/>
    </row>
    <row r="2454" spans="14:36" x14ac:dyDescent="0.2">
      <c r="N2454" s="29"/>
      <c r="O2454" s="29"/>
      <c r="AF2454" s="24"/>
      <c r="AG2454" s="24"/>
      <c r="AH2454" s="24"/>
      <c r="AI2454" s="24"/>
      <c r="AJ2454" s="24"/>
    </row>
    <row r="2455" spans="14:36" x14ac:dyDescent="0.2">
      <c r="N2455" s="29"/>
      <c r="O2455" s="29"/>
      <c r="AF2455" s="24"/>
      <c r="AG2455" s="24"/>
      <c r="AH2455" s="24"/>
      <c r="AI2455" s="24"/>
      <c r="AJ2455" s="24"/>
    </row>
    <row r="2456" spans="14:36" x14ac:dyDescent="0.2">
      <c r="N2456" s="29"/>
      <c r="O2456" s="29"/>
      <c r="AF2456" s="24"/>
      <c r="AG2456" s="24"/>
      <c r="AH2456" s="24"/>
      <c r="AI2456" s="24"/>
      <c r="AJ2456" s="24"/>
    </row>
    <row r="2457" spans="14:36" x14ac:dyDescent="0.2">
      <c r="N2457" s="29"/>
      <c r="O2457" s="29"/>
      <c r="AF2457" s="24"/>
      <c r="AG2457" s="24"/>
      <c r="AH2457" s="24"/>
      <c r="AI2457" s="24"/>
      <c r="AJ2457" s="24"/>
    </row>
    <row r="2458" spans="14:36" x14ac:dyDescent="0.2">
      <c r="N2458" s="29"/>
      <c r="O2458" s="29"/>
      <c r="AF2458" s="24"/>
      <c r="AG2458" s="24"/>
      <c r="AH2458" s="24"/>
      <c r="AI2458" s="24"/>
      <c r="AJ2458" s="24"/>
    </row>
    <row r="2459" spans="14:36" x14ac:dyDescent="0.2">
      <c r="N2459" s="29"/>
      <c r="O2459" s="29"/>
      <c r="AF2459" s="24"/>
      <c r="AG2459" s="24"/>
      <c r="AH2459" s="24"/>
      <c r="AI2459" s="24"/>
      <c r="AJ2459" s="24"/>
    </row>
    <row r="2460" spans="14:36" x14ac:dyDescent="0.2">
      <c r="N2460" s="29"/>
      <c r="O2460" s="29"/>
      <c r="AF2460" s="24"/>
      <c r="AG2460" s="24"/>
      <c r="AH2460" s="24"/>
      <c r="AI2460" s="24"/>
      <c r="AJ2460" s="24"/>
    </row>
    <row r="2461" spans="14:36" x14ac:dyDescent="0.2">
      <c r="N2461" s="29"/>
      <c r="O2461" s="29"/>
      <c r="AF2461" s="24"/>
      <c r="AG2461" s="24"/>
      <c r="AH2461" s="24"/>
      <c r="AI2461" s="24"/>
      <c r="AJ2461" s="24"/>
    </row>
    <row r="2462" spans="14:36" x14ac:dyDescent="0.2">
      <c r="N2462" s="29"/>
      <c r="O2462" s="29"/>
      <c r="AF2462" s="24"/>
      <c r="AG2462" s="24"/>
      <c r="AH2462" s="24"/>
      <c r="AI2462" s="24"/>
      <c r="AJ2462" s="24"/>
    </row>
    <row r="2463" spans="14:36" x14ac:dyDescent="0.2">
      <c r="N2463" s="29"/>
      <c r="O2463" s="29"/>
      <c r="AF2463" s="24"/>
      <c r="AG2463" s="24"/>
      <c r="AH2463" s="24"/>
      <c r="AI2463" s="24"/>
      <c r="AJ2463" s="24"/>
    </row>
    <row r="2464" spans="14:36" x14ac:dyDescent="0.2">
      <c r="N2464" s="29"/>
      <c r="O2464" s="29"/>
      <c r="AF2464" s="24"/>
      <c r="AG2464" s="24"/>
      <c r="AH2464" s="24"/>
      <c r="AI2464" s="24"/>
      <c r="AJ2464" s="24"/>
    </row>
    <row r="2465" spans="14:36" x14ac:dyDescent="0.2">
      <c r="N2465" s="29"/>
      <c r="O2465" s="29"/>
      <c r="AF2465" s="24"/>
      <c r="AG2465" s="24"/>
      <c r="AH2465" s="24"/>
      <c r="AI2465" s="24"/>
      <c r="AJ2465" s="24"/>
    </row>
    <row r="2466" spans="14:36" x14ac:dyDescent="0.2">
      <c r="N2466" s="29"/>
      <c r="O2466" s="29"/>
      <c r="AF2466" s="24"/>
      <c r="AG2466" s="24"/>
      <c r="AH2466" s="24"/>
      <c r="AI2466" s="24"/>
      <c r="AJ2466" s="24"/>
    </row>
    <row r="2467" spans="14:36" x14ac:dyDescent="0.2">
      <c r="N2467" s="29"/>
      <c r="O2467" s="29"/>
      <c r="AF2467" s="24"/>
      <c r="AG2467" s="24"/>
      <c r="AH2467" s="24"/>
      <c r="AI2467" s="24"/>
      <c r="AJ2467" s="24"/>
    </row>
    <row r="2468" spans="14:36" x14ac:dyDescent="0.2">
      <c r="N2468" s="29"/>
      <c r="O2468" s="29"/>
      <c r="AF2468" s="24"/>
      <c r="AG2468" s="24"/>
      <c r="AH2468" s="24"/>
      <c r="AI2468" s="24"/>
      <c r="AJ2468" s="24"/>
    </row>
    <row r="2469" spans="14:36" x14ac:dyDescent="0.2">
      <c r="N2469" s="29"/>
      <c r="O2469" s="29"/>
      <c r="AF2469" s="24"/>
      <c r="AG2469" s="24"/>
      <c r="AH2469" s="24"/>
      <c r="AI2469" s="24"/>
      <c r="AJ2469" s="24"/>
    </row>
    <row r="2470" spans="14:36" x14ac:dyDescent="0.2">
      <c r="N2470" s="29"/>
      <c r="O2470" s="29"/>
      <c r="AF2470" s="24"/>
      <c r="AG2470" s="24"/>
      <c r="AH2470" s="24"/>
      <c r="AI2470" s="24"/>
      <c r="AJ2470" s="24"/>
    </row>
    <row r="2471" spans="14:36" x14ac:dyDescent="0.2">
      <c r="N2471" s="29"/>
      <c r="O2471" s="29"/>
      <c r="AF2471" s="24"/>
      <c r="AG2471" s="24"/>
      <c r="AH2471" s="24"/>
      <c r="AI2471" s="24"/>
      <c r="AJ2471" s="24"/>
    </row>
    <row r="2472" spans="14:36" x14ac:dyDescent="0.2">
      <c r="N2472" s="29"/>
      <c r="O2472" s="29"/>
      <c r="AF2472" s="24"/>
      <c r="AG2472" s="24"/>
      <c r="AH2472" s="24"/>
      <c r="AI2472" s="24"/>
      <c r="AJ2472" s="24"/>
    </row>
    <row r="2473" spans="14:36" x14ac:dyDescent="0.2">
      <c r="N2473" s="29"/>
      <c r="O2473" s="29"/>
      <c r="AF2473" s="24"/>
      <c r="AG2473" s="24"/>
      <c r="AH2473" s="24"/>
      <c r="AI2473" s="24"/>
      <c r="AJ2473" s="24"/>
    </row>
    <row r="2474" spans="14:36" x14ac:dyDescent="0.2">
      <c r="N2474" s="29"/>
      <c r="O2474" s="29"/>
      <c r="AF2474" s="24"/>
      <c r="AG2474" s="24"/>
      <c r="AH2474" s="24"/>
      <c r="AI2474" s="24"/>
      <c r="AJ2474" s="24"/>
    </row>
    <row r="2475" spans="14:36" x14ac:dyDescent="0.2">
      <c r="N2475" s="29"/>
      <c r="O2475" s="29"/>
      <c r="AF2475" s="24"/>
      <c r="AG2475" s="24"/>
      <c r="AH2475" s="24"/>
      <c r="AI2475" s="24"/>
      <c r="AJ2475" s="24"/>
    </row>
    <row r="2476" spans="14:36" x14ac:dyDescent="0.2">
      <c r="N2476" s="29"/>
      <c r="O2476" s="29"/>
      <c r="AF2476" s="24"/>
      <c r="AG2476" s="24"/>
      <c r="AH2476" s="24"/>
      <c r="AI2476" s="24"/>
      <c r="AJ2476" s="24"/>
    </row>
    <row r="2477" spans="14:36" x14ac:dyDescent="0.2">
      <c r="N2477" s="29"/>
      <c r="O2477" s="29"/>
      <c r="AF2477" s="24"/>
      <c r="AG2477" s="24"/>
      <c r="AH2477" s="24"/>
      <c r="AI2477" s="24"/>
      <c r="AJ2477" s="24"/>
    </row>
    <row r="2478" spans="14:36" x14ac:dyDescent="0.2">
      <c r="N2478" s="29"/>
      <c r="O2478" s="29"/>
      <c r="AF2478" s="24"/>
      <c r="AG2478" s="24"/>
      <c r="AH2478" s="24"/>
      <c r="AI2478" s="24"/>
      <c r="AJ2478" s="24"/>
    </row>
    <row r="2479" spans="14:36" x14ac:dyDescent="0.2">
      <c r="N2479" s="29"/>
      <c r="O2479" s="29"/>
      <c r="AF2479" s="24"/>
      <c r="AG2479" s="24"/>
      <c r="AH2479" s="24"/>
      <c r="AI2479" s="24"/>
      <c r="AJ2479" s="24"/>
    </row>
    <row r="2480" spans="14:36" x14ac:dyDescent="0.2">
      <c r="N2480" s="29"/>
      <c r="O2480" s="29"/>
      <c r="AF2480" s="24"/>
      <c r="AG2480" s="24"/>
      <c r="AH2480" s="24"/>
      <c r="AI2480" s="24"/>
      <c r="AJ2480" s="24"/>
    </row>
    <row r="2481" spans="14:36" x14ac:dyDescent="0.2">
      <c r="N2481" s="29"/>
      <c r="O2481" s="29"/>
      <c r="AF2481" s="24"/>
      <c r="AG2481" s="24"/>
      <c r="AH2481" s="24"/>
      <c r="AI2481" s="24"/>
      <c r="AJ2481" s="24"/>
    </row>
    <row r="2482" spans="14:36" x14ac:dyDescent="0.2">
      <c r="N2482" s="29"/>
      <c r="O2482" s="29"/>
      <c r="AF2482" s="24"/>
      <c r="AG2482" s="24"/>
      <c r="AH2482" s="24"/>
      <c r="AI2482" s="24"/>
      <c r="AJ2482" s="24"/>
    </row>
    <row r="2483" spans="14:36" x14ac:dyDescent="0.2">
      <c r="N2483" s="29"/>
      <c r="O2483" s="29"/>
      <c r="AF2483" s="24"/>
      <c r="AG2483" s="24"/>
      <c r="AH2483" s="24"/>
      <c r="AI2483" s="24"/>
      <c r="AJ2483" s="24"/>
    </row>
    <row r="2484" spans="14:36" x14ac:dyDescent="0.2">
      <c r="N2484" s="29"/>
      <c r="O2484" s="29"/>
      <c r="AF2484" s="24"/>
      <c r="AG2484" s="24"/>
      <c r="AH2484" s="24"/>
      <c r="AI2484" s="24"/>
      <c r="AJ2484" s="24"/>
    </row>
    <row r="2485" spans="14:36" x14ac:dyDescent="0.2">
      <c r="N2485" s="29"/>
      <c r="O2485" s="29"/>
      <c r="AF2485" s="24"/>
      <c r="AG2485" s="24"/>
      <c r="AH2485" s="24"/>
      <c r="AI2485" s="24"/>
      <c r="AJ2485" s="24"/>
    </row>
    <row r="2486" spans="14:36" x14ac:dyDescent="0.2">
      <c r="N2486" s="29"/>
      <c r="O2486" s="29"/>
      <c r="AF2486" s="24"/>
      <c r="AG2486" s="24"/>
      <c r="AH2486" s="24"/>
      <c r="AI2486" s="24"/>
      <c r="AJ2486" s="24"/>
    </row>
    <row r="2487" spans="14:36" x14ac:dyDescent="0.2">
      <c r="N2487" s="29"/>
      <c r="O2487" s="29"/>
      <c r="AF2487" s="24"/>
      <c r="AG2487" s="24"/>
      <c r="AH2487" s="24"/>
      <c r="AI2487" s="24"/>
      <c r="AJ2487" s="24"/>
    </row>
    <row r="2488" spans="14:36" x14ac:dyDescent="0.2">
      <c r="N2488" s="29"/>
      <c r="O2488" s="29"/>
      <c r="AF2488" s="24"/>
      <c r="AG2488" s="24"/>
      <c r="AH2488" s="24"/>
      <c r="AI2488" s="24"/>
      <c r="AJ2488" s="24"/>
    </row>
    <row r="2489" spans="14:36" x14ac:dyDescent="0.2">
      <c r="N2489" s="29"/>
      <c r="O2489" s="29"/>
      <c r="AF2489" s="24"/>
      <c r="AG2489" s="24"/>
      <c r="AH2489" s="24"/>
      <c r="AI2489" s="24"/>
      <c r="AJ2489" s="24"/>
    </row>
    <row r="2490" spans="14:36" x14ac:dyDescent="0.2">
      <c r="N2490" s="29"/>
      <c r="O2490" s="29"/>
      <c r="AF2490" s="24"/>
      <c r="AG2490" s="24"/>
      <c r="AH2490" s="24"/>
      <c r="AI2490" s="24"/>
      <c r="AJ2490" s="24"/>
    </row>
    <row r="2491" spans="14:36" x14ac:dyDescent="0.2">
      <c r="N2491" s="29"/>
      <c r="O2491" s="29"/>
      <c r="AF2491" s="24"/>
      <c r="AG2491" s="24"/>
      <c r="AH2491" s="24"/>
      <c r="AI2491" s="24"/>
      <c r="AJ2491" s="24"/>
    </row>
    <row r="2492" spans="14:36" x14ac:dyDescent="0.2">
      <c r="N2492" s="29"/>
      <c r="O2492" s="29"/>
      <c r="AF2492" s="24"/>
      <c r="AG2492" s="24"/>
      <c r="AH2492" s="24"/>
      <c r="AI2492" s="24"/>
      <c r="AJ2492" s="24"/>
    </row>
    <row r="2493" spans="14:36" x14ac:dyDescent="0.2">
      <c r="N2493" s="29"/>
      <c r="O2493" s="29"/>
      <c r="AF2493" s="24"/>
      <c r="AG2493" s="24"/>
      <c r="AH2493" s="24"/>
      <c r="AI2493" s="24"/>
      <c r="AJ2493" s="24"/>
    </row>
    <row r="2494" spans="14:36" x14ac:dyDescent="0.2">
      <c r="N2494" s="29"/>
      <c r="O2494" s="29"/>
      <c r="AF2494" s="24"/>
      <c r="AG2494" s="24"/>
      <c r="AH2494" s="24"/>
      <c r="AI2494" s="24"/>
      <c r="AJ2494" s="24"/>
    </row>
    <row r="2495" spans="14:36" x14ac:dyDescent="0.2">
      <c r="N2495" s="29"/>
      <c r="O2495" s="29"/>
      <c r="AF2495" s="24"/>
      <c r="AG2495" s="24"/>
      <c r="AH2495" s="24"/>
      <c r="AI2495" s="24"/>
      <c r="AJ2495" s="24"/>
    </row>
    <row r="2496" spans="14:36" x14ac:dyDescent="0.2">
      <c r="N2496" s="29"/>
      <c r="O2496" s="29"/>
      <c r="AF2496" s="24"/>
      <c r="AG2496" s="24"/>
      <c r="AH2496" s="24"/>
      <c r="AI2496" s="24"/>
      <c r="AJ2496" s="24"/>
    </row>
    <row r="2497" spans="14:36" x14ac:dyDescent="0.2">
      <c r="N2497" s="29"/>
      <c r="O2497" s="29"/>
      <c r="AF2497" s="24"/>
      <c r="AG2497" s="24"/>
      <c r="AH2497" s="24"/>
      <c r="AI2497" s="24"/>
      <c r="AJ2497" s="24"/>
    </row>
    <row r="2498" spans="14:36" x14ac:dyDescent="0.2">
      <c r="N2498" s="29"/>
      <c r="O2498" s="29"/>
      <c r="AF2498" s="24"/>
      <c r="AG2498" s="24"/>
      <c r="AH2498" s="24"/>
      <c r="AI2498" s="24"/>
      <c r="AJ2498" s="24"/>
    </row>
    <row r="2499" spans="14:36" x14ac:dyDescent="0.2">
      <c r="N2499" s="29"/>
      <c r="O2499" s="29"/>
      <c r="AF2499" s="24"/>
      <c r="AG2499" s="24"/>
      <c r="AH2499" s="24"/>
      <c r="AI2499" s="24"/>
      <c r="AJ2499" s="24"/>
    </row>
    <row r="2500" spans="14:36" x14ac:dyDescent="0.2">
      <c r="N2500" s="29"/>
      <c r="O2500" s="29"/>
      <c r="AF2500" s="24"/>
      <c r="AG2500" s="24"/>
      <c r="AH2500" s="24"/>
      <c r="AI2500" s="24"/>
      <c r="AJ2500" s="24"/>
    </row>
    <row r="2501" spans="14:36" x14ac:dyDescent="0.2">
      <c r="N2501" s="29"/>
      <c r="O2501" s="29"/>
      <c r="AF2501" s="24"/>
      <c r="AG2501" s="24"/>
      <c r="AH2501" s="24"/>
      <c r="AI2501" s="24"/>
      <c r="AJ2501" s="24"/>
    </row>
    <row r="2502" spans="14:36" x14ac:dyDescent="0.2">
      <c r="N2502" s="29"/>
      <c r="O2502" s="29"/>
      <c r="AF2502" s="24"/>
      <c r="AG2502" s="24"/>
      <c r="AH2502" s="24"/>
      <c r="AI2502" s="24"/>
      <c r="AJ2502" s="24"/>
    </row>
    <row r="2503" spans="14:36" x14ac:dyDescent="0.2">
      <c r="N2503" s="29"/>
      <c r="O2503" s="29"/>
      <c r="AF2503" s="24"/>
      <c r="AG2503" s="24"/>
      <c r="AH2503" s="24"/>
      <c r="AI2503" s="24"/>
      <c r="AJ2503" s="24"/>
    </row>
    <row r="2504" spans="14:36" x14ac:dyDescent="0.2">
      <c r="N2504" s="29"/>
      <c r="O2504" s="29"/>
      <c r="AF2504" s="24"/>
      <c r="AG2504" s="24"/>
      <c r="AH2504" s="24"/>
      <c r="AI2504" s="24"/>
      <c r="AJ2504" s="24"/>
    </row>
    <row r="2505" spans="14:36" x14ac:dyDescent="0.2">
      <c r="N2505" s="29"/>
      <c r="O2505" s="29"/>
      <c r="AF2505" s="24"/>
      <c r="AG2505" s="24"/>
      <c r="AH2505" s="24"/>
      <c r="AI2505" s="24"/>
      <c r="AJ2505" s="24"/>
    </row>
    <row r="2506" spans="14:36" x14ac:dyDescent="0.2">
      <c r="N2506" s="29"/>
      <c r="O2506" s="29"/>
      <c r="AF2506" s="24"/>
      <c r="AG2506" s="24"/>
      <c r="AH2506" s="24"/>
      <c r="AI2506" s="24"/>
      <c r="AJ2506" s="24"/>
    </row>
    <row r="2507" spans="14:36" x14ac:dyDescent="0.2">
      <c r="N2507" s="29"/>
      <c r="O2507" s="29"/>
      <c r="AF2507" s="24"/>
      <c r="AG2507" s="24"/>
      <c r="AH2507" s="24"/>
      <c r="AI2507" s="24"/>
      <c r="AJ2507" s="24"/>
    </row>
    <row r="2508" spans="14:36" x14ac:dyDescent="0.2">
      <c r="N2508" s="29"/>
      <c r="O2508" s="29"/>
      <c r="AF2508" s="24"/>
      <c r="AG2508" s="24"/>
      <c r="AH2508" s="24"/>
      <c r="AI2508" s="24"/>
      <c r="AJ2508" s="24"/>
    </row>
    <row r="2509" spans="14:36" x14ac:dyDescent="0.2">
      <c r="N2509" s="29"/>
      <c r="O2509" s="29"/>
      <c r="AF2509" s="24"/>
      <c r="AG2509" s="24"/>
      <c r="AH2509" s="24"/>
      <c r="AI2509" s="24"/>
      <c r="AJ2509" s="24"/>
    </row>
    <row r="2510" spans="14:36" x14ac:dyDescent="0.2">
      <c r="N2510" s="29"/>
      <c r="O2510" s="29"/>
      <c r="AF2510" s="24"/>
      <c r="AG2510" s="24"/>
      <c r="AH2510" s="24"/>
      <c r="AI2510" s="24"/>
      <c r="AJ2510" s="24"/>
    </row>
    <row r="2511" spans="14:36" x14ac:dyDescent="0.2">
      <c r="N2511" s="29"/>
      <c r="O2511" s="29"/>
      <c r="AF2511" s="24"/>
      <c r="AG2511" s="24"/>
      <c r="AH2511" s="24"/>
      <c r="AI2511" s="24"/>
      <c r="AJ2511" s="24"/>
    </row>
    <row r="2512" spans="14:36" x14ac:dyDescent="0.2">
      <c r="N2512" s="29"/>
      <c r="O2512" s="29"/>
      <c r="AF2512" s="24"/>
      <c r="AG2512" s="24"/>
      <c r="AH2512" s="24"/>
      <c r="AI2512" s="24"/>
      <c r="AJ2512" s="24"/>
    </row>
    <row r="2513" spans="14:36" x14ac:dyDescent="0.2">
      <c r="N2513" s="29"/>
      <c r="O2513" s="29"/>
      <c r="AF2513" s="24"/>
      <c r="AG2513" s="24"/>
      <c r="AH2513" s="24"/>
      <c r="AI2513" s="24"/>
      <c r="AJ2513" s="24"/>
    </row>
    <row r="2514" spans="14:36" x14ac:dyDescent="0.2">
      <c r="N2514" s="29"/>
      <c r="O2514" s="29"/>
      <c r="AF2514" s="24"/>
      <c r="AG2514" s="24"/>
      <c r="AH2514" s="24"/>
      <c r="AI2514" s="24"/>
      <c r="AJ2514" s="24"/>
    </row>
    <row r="2515" spans="14:36" x14ac:dyDescent="0.2">
      <c r="N2515" s="29"/>
      <c r="O2515" s="29"/>
      <c r="AF2515" s="24"/>
      <c r="AG2515" s="24"/>
      <c r="AH2515" s="24"/>
      <c r="AI2515" s="24"/>
      <c r="AJ2515" s="24"/>
    </row>
    <row r="2516" spans="14:36" x14ac:dyDescent="0.2">
      <c r="N2516" s="29"/>
      <c r="O2516" s="29"/>
      <c r="AF2516" s="24"/>
      <c r="AG2516" s="24"/>
      <c r="AH2516" s="24"/>
      <c r="AI2516" s="24"/>
      <c r="AJ2516" s="24"/>
    </row>
    <row r="2517" spans="14:36" x14ac:dyDescent="0.2">
      <c r="N2517" s="29"/>
      <c r="O2517" s="29"/>
      <c r="AF2517" s="24"/>
      <c r="AG2517" s="24"/>
      <c r="AH2517" s="24"/>
      <c r="AI2517" s="24"/>
      <c r="AJ2517" s="24"/>
    </row>
    <row r="2518" spans="14:36" x14ac:dyDescent="0.2">
      <c r="N2518" s="29"/>
      <c r="O2518" s="29"/>
      <c r="AF2518" s="24"/>
      <c r="AG2518" s="24"/>
      <c r="AH2518" s="24"/>
      <c r="AI2518" s="24"/>
      <c r="AJ2518" s="24"/>
    </row>
    <row r="2519" spans="14:36" x14ac:dyDescent="0.2">
      <c r="N2519" s="29"/>
      <c r="O2519" s="29"/>
      <c r="AF2519" s="24"/>
      <c r="AG2519" s="24"/>
      <c r="AH2519" s="24"/>
      <c r="AI2519" s="24"/>
      <c r="AJ2519" s="24"/>
    </row>
    <row r="2520" spans="14:36" x14ac:dyDescent="0.2">
      <c r="N2520" s="29"/>
      <c r="O2520" s="29"/>
      <c r="AF2520" s="24"/>
      <c r="AG2520" s="24"/>
      <c r="AH2520" s="24"/>
      <c r="AI2520" s="24"/>
      <c r="AJ2520" s="24"/>
    </row>
    <row r="2521" spans="14:36" x14ac:dyDescent="0.2">
      <c r="N2521" s="29"/>
      <c r="O2521" s="29"/>
      <c r="AF2521" s="24"/>
      <c r="AG2521" s="24"/>
      <c r="AH2521" s="24"/>
      <c r="AI2521" s="24"/>
      <c r="AJ2521" s="24"/>
    </row>
    <row r="2522" spans="14:36" x14ac:dyDescent="0.2">
      <c r="N2522" s="29"/>
      <c r="O2522" s="29"/>
      <c r="AF2522" s="24"/>
      <c r="AG2522" s="24"/>
      <c r="AH2522" s="24"/>
      <c r="AI2522" s="24"/>
      <c r="AJ2522" s="24"/>
    </row>
    <row r="2523" spans="14:36" x14ac:dyDescent="0.2">
      <c r="N2523" s="29"/>
      <c r="O2523" s="29"/>
      <c r="AF2523" s="24"/>
      <c r="AG2523" s="24"/>
      <c r="AH2523" s="24"/>
      <c r="AI2523" s="24"/>
      <c r="AJ2523" s="24"/>
    </row>
    <row r="2524" spans="14:36" x14ac:dyDescent="0.2">
      <c r="N2524" s="29"/>
      <c r="O2524" s="29"/>
      <c r="AF2524" s="24"/>
      <c r="AG2524" s="24"/>
      <c r="AH2524" s="24"/>
      <c r="AI2524" s="24"/>
      <c r="AJ2524" s="24"/>
    </row>
    <row r="2525" spans="14:36" x14ac:dyDescent="0.2">
      <c r="N2525" s="29"/>
      <c r="O2525" s="29"/>
      <c r="AF2525" s="24"/>
      <c r="AG2525" s="24"/>
      <c r="AH2525" s="24"/>
      <c r="AI2525" s="24"/>
      <c r="AJ2525" s="24"/>
    </row>
    <row r="2526" spans="14:36" x14ac:dyDescent="0.2">
      <c r="N2526" s="29"/>
      <c r="O2526" s="29"/>
      <c r="AF2526" s="24"/>
      <c r="AG2526" s="24"/>
      <c r="AH2526" s="24"/>
      <c r="AI2526" s="24"/>
      <c r="AJ2526" s="24"/>
    </row>
    <row r="2527" spans="14:36" x14ac:dyDescent="0.2">
      <c r="N2527" s="29"/>
      <c r="O2527" s="29"/>
      <c r="AF2527" s="24"/>
      <c r="AG2527" s="24"/>
      <c r="AH2527" s="24"/>
      <c r="AI2527" s="24"/>
      <c r="AJ2527" s="24"/>
    </row>
    <row r="2528" spans="14:36" x14ac:dyDescent="0.2">
      <c r="N2528" s="29"/>
      <c r="O2528" s="29"/>
      <c r="AF2528" s="24"/>
      <c r="AG2528" s="24"/>
      <c r="AH2528" s="24"/>
      <c r="AI2528" s="24"/>
      <c r="AJ2528" s="24"/>
    </row>
    <row r="2529" spans="14:36" x14ac:dyDescent="0.2">
      <c r="N2529" s="29"/>
      <c r="O2529" s="29"/>
      <c r="AF2529" s="24"/>
      <c r="AG2529" s="24"/>
      <c r="AH2529" s="24"/>
      <c r="AI2529" s="24"/>
      <c r="AJ2529" s="24"/>
    </row>
    <row r="2530" spans="14:36" x14ac:dyDescent="0.2">
      <c r="N2530" s="29"/>
      <c r="O2530" s="29"/>
      <c r="AF2530" s="24"/>
      <c r="AG2530" s="24"/>
      <c r="AH2530" s="24"/>
      <c r="AI2530" s="24"/>
      <c r="AJ2530" s="24"/>
    </row>
    <row r="2531" spans="14:36" x14ac:dyDescent="0.2">
      <c r="N2531" s="29"/>
      <c r="O2531" s="29"/>
      <c r="AF2531" s="24"/>
      <c r="AG2531" s="24"/>
      <c r="AH2531" s="24"/>
      <c r="AI2531" s="24"/>
      <c r="AJ2531" s="24"/>
    </row>
    <row r="2532" spans="14:36" x14ac:dyDescent="0.2">
      <c r="N2532" s="29"/>
      <c r="O2532" s="29"/>
      <c r="AF2532" s="24"/>
      <c r="AG2532" s="24"/>
      <c r="AH2532" s="24"/>
      <c r="AI2532" s="24"/>
      <c r="AJ2532" s="24"/>
    </row>
    <row r="2533" spans="14:36" x14ac:dyDescent="0.2">
      <c r="N2533" s="29"/>
      <c r="O2533" s="29"/>
      <c r="AF2533" s="24"/>
      <c r="AG2533" s="24"/>
      <c r="AH2533" s="24"/>
      <c r="AI2533" s="24"/>
      <c r="AJ2533" s="24"/>
    </row>
    <row r="2534" spans="14:36" x14ac:dyDescent="0.2">
      <c r="N2534" s="29"/>
      <c r="O2534" s="29"/>
      <c r="AF2534" s="24"/>
      <c r="AG2534" s="24"/>
      <c r="AH2534" s="24"/>
      <c r="AI2534" s="24"/>
      <c r="AJ2534" s="24"/>
    </row>
    <row r="2535" spans="14:36" x14ac:dyDescent="0.2">
      <c r="N2535" s="29"/>
      <c r="O2535" s="29"/>
      <c r="AF2535" s="24"/>
      <c r="AG2535" s="24"/>
      <c r="AH2535" s="24"/>
      <c r="AI2535" s="24"/>
      <c r="AJ2535" s="24"/>
    </row>
    <row r="2536" spans="14:36" x14ac:dyDescent="0.2">
      <c r="N2536" s="29"/>
      <c r="O2536" s="29"/>
      <c r="AF2536" s="24"/>
      <c r="AG2536" s="24"/>
      <c r="AH2536" s="24"/>
      <c r="AI2536" s="24"/>
      <c r="AJ2536" s="24"/>
    </row>
    <row r="2537" spans="14:36" x14ac:dyDescent="0.2">
      <c r="N2537" s="29"/>
      <c r="O2537" s="29"/>
      <c r="AF2537" s="24"/>
      <c r="AG2537" s="24"/>
      <c r="AH2537" s="24"/>
      <c r="AI2537" s="24"/>
      <c r="AJ2537" s="24"/>
    </row>
    <row r="2538" spans="14:36" x14ac:dyDescent="0.2">
      <c r="N2538" s="29"/>
      <c r="O2538" s="29"/>
      <c r="AF2538" s="24"/>
      <c r="AG2538" s="24"/>
      <c r="AH2538" s="24"/>
      <c r="AI2538" s="24"/>
      <c r="AJ2538" s="24"/>
    </row>
    <row r="2539" spans="14:36" x14ac:dyDescent="0.2">
      <c r="N2539" s="29"/>
      <c r="O2539" s="29"/>
      <c r="AF2539" s="24"/>
      <c r="AG2539" s="24"/>
      <c r="AH2539" s="24"/>
      <c r="AI2539" s="24"/>
      <c r="AJ2539" s="24"/>
    </row>
    <row r="2540" spans="14:36" x14ac:dyDescent="0.2">
      <c r="N2540" s="29"/>
      <c r="O2540" s="29"/>
      <c r="AF2540" s="24"/>
      <c r="AG2540" s="24"/>
      <c r="AH2540" s="24"/>
      <c r="AI2540" s="24"/>
      <c r="AJ2540" s="24"/>
    </row>
    <row r="2541" spans="14:36" x14ac:dyDescent="0.2">
      <c r="N2541" s="29"/>
      <c r="O2541" s="29"/>
      <c r="AF2541" s="24"/>
      <c r="AG2541" s="24"/>
      <c r="AH2541" s="24"/>
      <c r="AI2541" s="24"/>
      <c r="AJ2541" s="24"/>
    </row>
    <row r="2542" spans="14:36" x14ac:dyDescent="0.2">
      <c r="N2542" s="29"/>
      <c r="O2542" s="29"/>
      <c r="AF2542" s="24"/>
      <c r="AG2542" s="24"/>
      <c r="AH2542" s="24"/>
      <c r="AI2542" s="24"/>
      <c r="AJ2542" s="24"/>
    </row>
    <row r="2543" spans="14:36" x14ac:dyDescent="0.2">
      <c r="N2543" s="29"/>
      <c r="O2543" s="29"/>
      <c r="AF2543" s="24"/>
      <c r="AG2543" s="24"/>
      <c r="AH2543" s="24"/>
      <c r="AI2543" s="24"/>
      <c r="AJ2543" s="24"/>
    </row>
    <row r="2544" spans="14:36" x14ac:dyDescent="0.2">
      <c r="N2544" s="29"/>
      <c r="O2544" s="29"/>
      <c r="AF2544" s="24"/>
      <c r="AG2544" s="24"/>
      <c r="AH2544" s="24"/>
      <c r="AI2544" s="24"/>
      <c r="AJ2544" s="24"/>
    </row>
    <row r="2545" spans="14:36" x14ac:dyDescent="0.2">
      <c r="N2545" s="29"/>
      <c r="O2545" s="29"/>
      <c r="AF2545" s="24"/>
      <c r="AG2545" s="24"/>
      <c r="AH2545" s="24"/>
      <c r="AI2545" s="24"/>
      <c r="AJ2545" s="24"/>
    </row>
    <row r="2546" spans="14:36" x14ac:dyDescent="0.2">
      <c r="N2546" s="29"/>
      <c r="O2546" s="29"/>
      <c r="AF2546" s="24"/>
      <c r="AG2546" s="24"/>
      <c r="AH2546" s="24"/>
      <c r="AI2546" s="24"/>
      <c r="AJ2546" s="24"/>
    </row>
    <row r="2547" spans="14:36" x14ac:dyDescent="0.2">
      <c r="N2547" s="29"/>
      <c r="O2547" s="29"/>
      <c r="AF2547" s="24"/>
      <c r="AG2547" s="24"/>
      <c r="AH2547" s="24"/>
      <c r="AI2547" s="24"/>
      <c r="AJ2547" s="24"/>
    </row>
    <row r="2548" spans="14:36" x14ac:dyDescent="0.2">
      <c r="N2548" s="29"/>
      <c r="O2548" s="29"/>
      <c r="AF2548" s="24"/>
      <c r="AG2548" s="24"/>
      <c r="AH2548" s="24"/>
      <c r="AI2548" s="24"/>
      <c r="AJ2548" s="24"/>
    </row>
    <row r="2549" spans="14:36" x14ac:dyDescent="0.2">
      <c r="N2549" s="29"/>
      <c r="O2549" s="29"/>
      <c r="AF2549" s="24"/>
      <c r="AG2549" s="24"/>
      <c r="AH2549" s="24"/>
      <c r="AI2549" s="24"/>
      <c r="AJ2549" s="24"/>
    </row>
    <row r="2550" spans="14:36" x14ac:dyDescent="0.2">
      <c r="N2550" s="29"/>
      <c r="O2550" s="29"/>
      <c r="AF2550" s="24"/>
      <c r="AG2550" s="24"/>
      <c r="AH2550" s="24"/>
      <c r="AI2550" s="24"/>
      <c r="AJ2550" s="24"/>
    </row>
    <row r="2551" spans="14:36" x14ac:dyDescent="0.2">
      <c r="N2551" s="29"/>
      <c r="O2551" s="29"/>
      <c r="AF2551" s="24"/>
      <c r="AG2551" s="24"/>
      <c r="AH2551" s="24"/>
      <c r="AI2551" s="24"/>
      <c r="AJ2551" s="24"/>
    </row>
    <row r="2552" spans="14:36" x14ac:dyDescent="0.2">
      <c r="N2552" s="29"/>
      <c r="O2552" s="29"/>
      <c r="AF2552" s="24"/>
      <c r="AG2552" s="24"/>
      <c r="AH2552" s="24"/>
      <c r="AI2552" s="24"/>
      <c r="AJ2552" s="24"/>
    </row>
    <row r="2553" spans="14:36" x14ac:dyDescent="0.2">
      <c r="N2553" s="29"/>
      <c r="O2553" s="29"/>
      <c r="AF2553" s="24"/>
      <c r="AG2553" s="24"/>
      <c r="AH2553" s="24"/>
      <c r="AI2553" s="24"/>
      <c r="AJ2553" s="24"/>
    </row>
    <row r="2554" spans="14:36" x14ac:dyDescent="0.2">
      <c r="N2554" s="29"/>
      <c r="O2554" s="29"/>
      <c r="AF2554" s="24"/>
      <c r="AG2554" s="24"/>
      <c r="AH2554" s="24"/>
      <c r="AI2554" s="24"/>
      <c r="AJ2554" s="24"/>
    </row>
    <row r="2555" spans="14:36" x14ac:dyDescent="0.2">
      <c r="N2555" s="29"/>
      <c r="O2555" s="29"/>
      <c r="AF2555" s="24"/>
      <c r="AG2555" s="24"/>
      <c r="AH2555" s="24"/>
      <c r="AI2555" s="24"/>
      <c r="AJ2555" s="24"/>
    </row>
    <row r="2556" spans="14:36" x14ac:dyDescent="0.2">
      <c r="N2556" s="29"/>
      <c r="O2556" s="29"/>
      <c r="AF2556" s="24"/>
      <c r="AG2556" s="24"/>
      <c r="AH2556" s="24"/>
      <c r="AI2556" s="24"/>
      <c r="AJ2556" s="24"/>
    </row>
    <row r="2557" spans="14:36" x14ac:dyDescent="0.2">
      <c r="N2557" s="29"/>
      <c r="O2557" s="29"/>
      <c r="AF2557" s="24"/>
      <c r="AG2557" s="24"/>
      <c r="AH2557" s="24"/>
      <c r="AI2557" s="24"/>
      <c r="AJ2557" s="24"/>
    </row>
    <row r="2558" spans="14:36" x14ac:dyDescent="0.2">
      <c r="N2558" s="29"/>
      <c r="O2558" s="29"/>
      <c r="AF2558" s="24"/>
      <c r="AG2558" s="24"/>
      <c r="AH2558" s="24"/>
      <c r="AI2558" s="24"/>
      <c r="AJ2558" s="24"/>
    </row>
    <row r="2559" spans="14:36" x14ac:dyDescent="0.2">
      <c r="N2559" s="29"/>
      <c r="O2559" s="29"/>
      <c r="AF2559" s="24"/>
      <c r="AG2559" s="24"/>
      <c r="AH2559" s="24"/>
      <c r="AI2559" s="24"/>
      <c r="AJ2559" s="24"/>
    </row>
    <row r="2560" spans="14:36" x14ac:dyDescent="0.2">
      <c r="N2560" s="29"/>
      <c r="O2560" s="29"/>
      <c r="AF2560" s="24"/>
      <c r="AG2560" s="24"/>
      <c r="AH2560" s="24"/>
      <c r="AI2560" s="24"/>
      <c r="AJ2560" s="24"/>
    </row>
    <row r="2561" spans="14:36" x14ac:dyDescent="0.2">
      <c r="N2561" s="29"/>
      <c r="O2561" s="29"/>
      <c r="AF2561" s="24"/>
      <c r="AG2561" s="24"/>
      <c r="AH2561" s="24"/>
      <c r="AI2561" s="24"/>
      <c r="AJ2561" s="24"/>
    </row>
    <row r="2562" spans="14:36" x14ac:dyDescent="0.2">
      <c r="N2562" s="29"/>
      <c r="O2562" s="29"/>
      <c r="AF2562" s="24"/>
      <c r="AG2562" s="24"/>
      <c r="AH2562" s="24"/>
      <c r="AI2562" s="24"/>
      <c r="AJ2562" s="24"/>
    </row>
    <row r="2563" spans="14:36" x14ac:dyDescent="0.2">
      <c r="N2563" s="29"/>
      <c r="O2563" s="29"/>
      <c r="AF2563" s="24"/>
      <c r="AG2563" s="24"/>
      <c r="AH2563" s="24"/>
      <c r="AI2563" s="24"/>
      <c r="AJ2563" s="24"/>
    </row>
    <row r="2564" spans="14:36" x14ac:dyDescent="0.2">
      <c r="N2564" s="29"/>
      <c r="O2564" s="29"/>
      <c r="AF2564" s="24"/>
      <c r="AG2564" s="24"/>
      <c r="AH2564" s="24"/>
      <c r="AI2564" s="24"/>
      <c r="AJ2564" s="24"/>
    </row>
    <row r="2565" spans="14:36" x14ac:dyDescent="0.2">
      <c r="N2565" s="29"/>
      <c r="O2565" s="29"/>
      <c r="AF2565" s="24"/>
      <c r="AG2565" s="24"/>
      <c r="AH2565" s="24"/>
      <c r="AI2565" s="24"/>
      <c r="AJ2565" s="24"/>
    </row>
    <row r="2566" spans="14:36" x14ac:dyDescent="0.2">
      <c r="N2566" s="29"/>
      <c r="O2566" s="29"/>
      <c r="AF2566" s="24"/>
      <c r="AG2566" s="24"/>
      <c r="AH2566" s="24"/>
      <c r="AI2566" s="24"/>
      <c r="AJ2566" s="24"/>
    </row>
    <row r="2567" spans="14:36" x14ac:dyDescent="0.2">
      <c r="N2567" s="29"/>
      <c r="O2567" s="29"/>
      <c r="AF2567" s="24"/>
      <c r="AG2567" s="24"/>
      <c r="AH2567" s="24"/>
      <c r="AI2567" s="24"/>
      <c r="AJ2567" s="24"/>
    </row>
    <row r="2568" spans="14:36" x14ac:dyDescent="0.2">
      <c r="N2568" s="29"/>
      <c r="O2568" s="29"/>
      <c r="AF2568" s="24"/>
      <c r="AG2568" s="24"/>
      <c r="AH2568" s="24"/>
      <c r="AI2568" s="24"/>
      <c r="AJ2568" s="24"/>
    </row>
    <row r="2569" spans="14:36" x14ac:dyDescent="0.2">
      <c r="N2569" s="29"/>
      <c r="O2569" s="29"/>
      <c r="AF2569" s="24"/>
      <c r="AG2569" s="24"/>
      <c r="AH2569" s="24"/>
      <c r="AI2569" s="24"/>
      <c r="AJ2569" s="24"/>
    </row>
    <row r="2570" spans="14:36" x14ac:dyDescent="0.2">
      <c r="N2570" s="29"/>
      <c r="O2570" s="29"/>
      <c r="AF2570" s="24"/>
      <c r="AG2570" s="24"/>
      <c r="AH2570" s="24"/>
      <c r="AI2570" s="24"/>
      <c r="AJ2570" s="24"/>
    </row>
    <row r="2571" spans="14:36" x14ac:dyDescent="0.2">
      <c r="N2571" s="29"/>
      <c r="O2571" s="29"/>
      <c r="AF2571" s="24"/>
      <c r="AG2571" s="24"/>
      <c r="AH2571" s="24"/>
      <c r="AI2571" s="24"/>
      <c r="AJ2571" s="24"/>
    </row>
    <row r="2572" spans="14:36" x14ac:dyDescent="0.2">
      <c r="N2572" s="29"/>
      <c r="O2572" s="29"/>
      <c r="AF2572" s="24"/>
      <c r="AG2572" s="24"/>
      <c r="AH2572" s="24"/>
      <c r="AI2572" s="24"/>
      <c r="AJ2572" s="24"/>
    </row>
    <row r="2573" spans="14:36" x14ac:dyDescent="0.2">
      <c r="N2573" s="29"/>
      <c r="O2573" s="29"/>
      <c r="AF2573" s="24"/>
      <c r="AG2573" s="24"/>
      <c r="AH2573" s="24"/>
      <c r="AI2573" s="24"/>
      <c r="AJ2573" s="24"/>
    </row>
    <row r="2574" spans="14:36" x14ac:dyDescent="0.2">
      <c r="N2574" s="29"/>
      <c r="O2574" s="29"/>
      <c r="AF2574" s="24"/>
      <c r="AG2574" s="24"/>
      <c r="AH2574" s="24"/>
      <c r="AI2574" s="24"/>
      <c r="AJ2574" s="24"/>
    </row>
    <row r="2575" spans="14:36" x14ac:dyDescent="0.2">
      <c r="N2575" s="29"/>
      <c r="O2575" s="29"/>
      <c r="AF2575" s="24"/>
      <c r="AG2575" s="24"/>
      <c r="AH2575" s="24"/>
      <c r="AI2575" s="24"/>
      <c r="AJ2575" s="24"/>
    </row>
    <row r="2576" spans="14:36" x14ac:dyDescent="0.2">
      <c r="N2576" s="29"/>
      <c r="O2576" s="29"/>
      <c r="AF2576" s="24"/>
      <c r="AG2576" s="24"/>
      <c r="AH2576" s="24"/>
      <c r="AI2576" s="24"/>
      <c r="AJ2576" s="24"/>
    </row>
    <row r="2577" spans="14:36" x14ac:dyDescent="0.2">
      <c r="N2577" s="29"/>
      <c r="O2577" s="29"/>
      <c r="AF2577" s="24"/>
      <c r="AG2577" s="24"/>
      <c r="AH2577" s="24"/>
      <c r="AI2577" s="24"/>
      <c r="AJ2577" s="24"/>
    </row>
    <row r="2578" spans="14:36" x14ac:dyDescent="0.2">
      <c r="N2578" s="29"/>
      <c r="O2578" s="29"/>
      <c r="AF2578" s="24"/>
      <c r="AG2578" s="24"/>
      <c r="AH2578" s="24"/>
      <c r="AI2578" s="24"/>
      <c r="AJ2578" s="24"/>
    </row>
    <row r="2579" spans="14:36" x14ac:dyDescent="0.2">
      <c r="N2579" s="29"/>
      <c r="O2579" s="29"/>
      <c r="AF2579" s="24"/>
      <c r="AG2579" s="24"/>
      <c r="AH2579" s="24"/>
      <c r="AI2579" s="24"/>
      <c r="AJ2579" s="24"/>
    </row>
    <row r="2580" spans="14:36" x14ac:dyDescent="0.2">
      <c r="N2580" s="29"/>
      <c r="O2580" s="29"/>
      <c r="AF2580" s="24"/>
      <c r="AG2580" s="24"/>
      <c r="AH2580" s="24"/>
      <c r="AI2580" s="24"/>
      <c r="AJ2580" s="24"/>
    </row>
    <row r="2581" spans="14:36" x14ac:dyDescent="0.2">
      <c r="N2581" s="29"/>
      <c r="O2581" s="29"/>
      <c r="AF2581" s="24"/>
      <c r="AG2581" s="24"/>
      <c r="AH2581" s="24"/>
      <c r="AI2581" s="24"/>
      <c r="AJ2581" s="24"/>
    </row>
    <row r="2582" spans="14:36" x14ac:dyDescent="0.2">
      <c r="N2582" s="29"/>
      <c r="O2582" s="29"/>
      <c r="AF2582" s="24"/>
      <c r="AG2582" s="24"/>
      <c r="AH2582" s="24"/>
      <c r="AI2582" s="24"/>
      <c r="AJ2582" s="24"/>
    </row>
    <row r="2583" spans="14:36" x14ac:dyDescent="0.2">
      <c r="N2583" s="29"/>
      <c r="O2583" s="29"/>
      <c r="AF2583" s="24"/>
      <c r="AG2583" s="24"/>
      <c r="AH2583" s="24"/>
      <c r="AI2583" s="24"/>
      <c r="AJ2583" s="24"/>
    </row>
    <row r="2584" spans="14:36" x14ac:dyDescent="0.2">
      <c r="N2584" s="29"/>
      <c r="O2584" s="29"/>
      <c r="AF2584" s="24"/>
      <c r="AG2584" s="24"/>
      <c r="AH2584" s="24"/>
      <c r="AI2584" s="24"/>
      <c r="AJ2584" s="24"/>
    </row>
    <row r="2585" spans="14:36" x14ac:dyDescent="0.2">
      <c r="N2585" s="29"/>
      <c r="O2585" s="29"/>
      <c r="AF2585" s="24"/>
      <c r="AG2585" s="24"/>
      <c r="AH2585" s="24"/>
      <c r="AI2585" s="24"/>
      <c r="AJ2585" s="24"/>
    </row>
    <row r="2586" spans="14:36" x14ac:dyDescent="0.2">
      <c r="N2586" s="29"/>
      <c r="O2586" s="29"/>
      <c r="AF2586" s="24"/>
      <c r="AG2586" s="24"/>
      <c r="AH2586" s="24"/>
      <c r="AI2586" s="24"/>
      <c r="AJ2586" s="24"/>
    </row>
    <row r="2587" spans="14:36" x14ac:dyDescent="0.2">
      <c r="N2587" s="29"/>
      <c r="O2587" s="29"/>
      <c r="AF2587" s="24"/>
      <c r="AG2587" s="24"/>
      <c r="AH2587" s="24"/>
      <c r="AI2587" s="24"/>
      <c r="AJ2587" s="24"/>
    </row>
    <row r="2588" spans="14:36" x14ac:dyDescent="0.2">
      <c r="N2588" s="29"/>
      <c r="O2588" s="29"/>
      <c r="AF2588" s="24"/>
      <c r="AG2588" s="24"/>
      <c r="AH2588" s="24"/>
      <c r="AI2588" s="24"/>
      <c r="AJ2588" s="24"/>
    </row>
    <row r="2589" spans="14:36" x14ac:dyDescent="0.2">
      <c r="N2589" s="29"/>
      <c r="O2589" s="29"/>
      <c r="AF2589" s="24"/>
      <c r="AG2589" s="24"/>
      <c r="AH2589" s="24"/>
      <c r="AI2589" s="24"/>
      <c r="AJ2589" s="24"/>
    </row>
    <row r="2590" spans="14:36" x14ac:dyDescent="0.2">
      <c r="N2590" s="29"/>
      <c r="O2590" s="29"/>
      <c r="AF2590" s="24"/>
      <c r="AG2590" s="24"/>
      <c r="AH2590" s="24"/>
      <c r="AI2590" s="24"/>
      <c r="AJ2590" s="24"/>
    </row>
    <row r="2591" spans="14:36" x14ac:dyDescent="0.2">
      <c r="N2591" s="29"/>
      <c r="O2591" s="29"/>
      <c r="AF2591" s="24"/>
      <c r="AG2591" s="24"/>
      <c r="AH2591" s="24"/>
      <c r="AI2591" s="24"/>
      <c r="AJ2591" s="24"/>
    </row>
    <row r="2592" spans="14:36" x14ac:dyDescent="0.2">
      <c r="N2592" s="29"/>
      <c r="O2592" s="29"/>
      <c r="AF2592" s="24"/>
      <c r="AG2592" s="24"/>
      <c r="AH2592" s="24"/>
      <c r="AI2592" s="24"/>
      <c r="AJ2592" s="24"/>
    </row>
    <row r="2593" spans="14:36" x14ac:dyDescent="0.2">
      <c r="N2593" s="29"/>
      <c r="O2593" s="29"/>
      <c r="AF2593" s="24"/>
      <c r="AG2593" s="24"/>
      <c r="AH2593" s="24"/>
      <c r="AI2593" s="24"/>
      <c r="AJ2593" s="24"/>
    </row>
    <row r="2594" spans="14:36" x14ac:dyDescent="0.2">
      <c r="N2594" s="29"/>
      <c r="O2594" s="29"/>
      <c r="AF2594" s="24"/>
      <c r="AG2594" s="24"/>
      <c r="AH2594" s="24"/>
      <c r="AI2594" s="24"/>
      <c r="AJ2594" s="24"/>
    </row>
    <row r="2595" spans="14:36" x14ac:dyDescent="0.2">
      <c r="N2595" s="29"/>
      <c r="O2595" s="29"/>
      <c r="AF2595" s="24"/>
      <c r="AG2595" s="24"/>
      <c r="AH2595" s="24"/>
      <c r="AI2595" s="24"/>
      <c r="AJ2595" s="24"/>
    </row>
    <row r="2596" spans="14:36" x14ac:dyDescent="0.2">
      <c r="N2596" s="29"/>
      <c r="O2596" s="29"/>
      <c r="AF2596" s="24"/>
      <c r="AG2596" s="24"/>
      <c r="AH2596" s="24"/>
      <c r="AI2596" s="24"/>
      <c r="AJ2596" s="24"/>
    </row>
    <row r="2597" spans="14:36" x14ac:dyDescent="0.2">
      <c r="N2597" s="29"/>
      <c r="O2597" s="29"/>
      <c r="AF2597" s="24"/>
      <c r="AG2597" s="24"/>
      <c r="AH2597" s="24"/>
      <c r="AI2597" s="24"/>
      <c r="AJ2597" s="24"/>
    </row>
    <row r="2598" spans="14:36" x14ac:dyDescent="0.2">
      <c r="N2598" s="29"/>
      <c r="O2598" s="29"/>
      <c r="AF2598" s="24"/>
      <c r="AG2598" s="24"/>
      <c r="AH2598" s="24"/>
      <c r="AI2598" s="24"/>
      <c r="AJ2598" s="24"/>
    </row>
    <row r="2599" spans="14:36" x14ac:dyDescent="0.2">
      <c r="N2599" s="29"/>
      <c r="O2599" s="29"/>
      <c r="AF2599" s="24"/>
      <c r="AG2599" s="24"/>
      <c r="AH2599" s="24"/>
      <c r="AI2599" s="24"/>
      <c r="AJ2599" s="24"/>
    </row>
    <row r="2600" spans="14:36" x14ac:dyDescent="0.2">
      <c r="N2600" s="29"/>
      <c r="O2600" s="29"/>
      <c r="AF2600" s="24"/>
      <c r="AG2600" s="24"/>
      <c r="AH2600" s="24"/>
      <c r="AI2600" s="24"/>
      <c r="AJ2600" s="24"/>
    </row>
    <row r="2601" spans="14:36" x14ac:dyDescent="0.2">
      <c r="N2601" s="29"/>
      <c r="O2601" s="29"/>
      <c r="AF2601" s="24"/>
      <c r="AG2601" s="24"/>
      <c r="AH2601" s="24"/>
      <c r="AI2601" s="24"/>
      <c r="AJ2601" s="24"/>
    </row>
    <row r="2602" spans="14:36" x14ac:dyDescent="0.2">
      <c r="N2602" s="29"/>
      <c r="O2602" s="29"/>
      <c r="AF2602" s="24"/>
      <c r="AG2602" s="24"/>
      <c r="AH2602" s="24"/>
      <c r="AI2602" s="24"/>
      <c r="AJ2602" s="24"/>
    </row>
    <row r="2603" spans="14:36" x14ac:dyDescent="0.2">
      <c r="N2603" s="29"/>
      <c r="O2603" s="29"/>
      <c r="AF2603" s="24"/>
      <c r="AG2603" s="24"/>
      <c r="AH2603" s="24"/>
      <c r="AI2603" s="24"/>
      <c r="AJ2603" s="24"/>
    </row>
    <row r="2604" spans="14:36" x14ac:dyDescent="0.2">
      <c r="N2604" s="29"/>
      <c r="O2604" s="29"/>
      <c r="AF2604" s="24"/>
      <c r="AG2604" s="24"/>
      <c r="AH2604" s="24"/>
      <c r="AI2604" s="24"/>
      <c r="AJ2604" s="24"/>
    </row>
    <row r="2605" spans="14:36" x14ac:dyDescent="0.2">
      <c r="N2605" s="29"/>
      <c r="O2605" s="29"/>
      <c r="AF2605" s="24"/>
      <c r="AG2605" s="24"/>
      <c r="AH2605" s="24"/>
      <c r="AI2605" s="24"/>
      <c r="AJ2605" s="24"/>
    </row>
    <row r="2606" spans="14:36" x14ac:dyDescent="0.2">
      <c r="N2606" s="29"/>
      <c r="O2606" s="29"/>
      <c r="AF2606" s="24"/>
      <c r="AG2606" s="24"/>
      <c r="AH2606" s="24"/>
      <c r="AI2606" s="24"/>
      <c r="AJ2606" s="24"/>
    </row>
    <row r="2607" spans="14:36" x14ac:dyDescent="0.2">
      <c r="N2607" s="29"/>
      <c r="O2607" s="29"/>
      <c r="AF2607" s="24"/>
      <c r="AG2607" s="24"/>
      <c r="AH2607" s="24"/>
      <c r="AI2607" s="24"/>
      <c r="AJ2607" s="24"/>
    </row>
    <row r="2608" spans="14:36" x14ac:dyDescent="0.2">
      <c r="N2608" s="29"/>
      <c r="O2608" s="29"/>
      <c r="AF2608" s="24"/>
      <c r="AG2608" s="24"/>
      <c r="AH2608" s="24"/>
      <c r="AI2608" s="24"/>
      <c r="AJ2608" s="24"/>
    </row>
    <row r="2609" spans="14:36" x14ac:dyDescent="0.2">
      <c r="N2609" s="29"/>
      <c r="O2609" s="29"/>
      <c r="AF2609" s="24"/>
      <c r="AG2609" s="24"/>
      <c r="AH2609" s="24"/>
      <c r="AI2609" s="24"/>
      <c r="AJ2609" s="24"/>
    </row>
    <row r="2610" spans="14:36" x14ac:dyDescent="0.2">
      <c r="N2610" s="29"/>
      <c r="O2610" s="29"/>
      <c r="AF2610" s="24"/>
      <c r="AG2610" s="24"/>
      <c r="AH2610" s="24"/>
      <c r="AI2610" s="24"/>
      <c r="AJ2610" s="24"/>
    </row>
    <row r="2611" spans="14:36" x14ac:dyDescent="0.2">
      <c r="N2611" s="29"/>
      <c r="O2611" s="29"/>
      <c r="AF2611" s="24"/>
      <c r="AG2611" s="24"/>
      <c r="AH2611" s="24"/>
      <c r="AI2611" s="24"/>
      <c r="AJ2611" s="24"/>
    </row>
    <row r="2612" spans="14:36" x14ac:dyDescent="0.2">
      <c r="N2612" s="29"/>
      <c r="O2612" s="29"/>
      <c r="AF2612" s="24"/>
      <c r="AG2612" s="24"/>
      <c r="AH2612" s="24"/>
      <c r="AI2612" s="24"/>
      <c r="AJ2612" s="24"/>
    </row>
    <row r="2613" spans="14:36" x14ac:dyDescent="0.2">
      <c r="N2613" s="29"/>
      <c r="O2613" s="29"/>
      <c r="AF2613" s="24"/>
      <c r="AG2613" s="24"/>
      <c r="AH2613" s="24"/>
      <c r="AI2613" s="24"/>
      <c r="AJ2613" s="24"/>
    </row>
    <row r="2614" spans="14:36" x14ac:dyDescent="0.2">
      <c r="N2614" s="29"/>
      <c r="O2614" s="29"/>
      <c r="AF2614" s="24"/>
      <c r="AG2614" s="24"/>
      <c r="AH2614" s="24"/>
      <c r="AI2614" s="24"/>
      <c r="AJ2614" s="24"/>
    </row>
    <row r="2615" spans="14:36" x14ac:dyDescent="0.2">
      <c r="N2615" s="29"/>
      <c r="O2615" s="29"/>
      <c r="AF2615" s="24"/>
      <c r="AG2615" s="24"/>
      <c r="AH2615" s="24"/>
      <c r="AI2615" s="24"/>
      <c r="AJ2615" s="24"/>
    </row>
    <row r="2616" spans="14:36" x14ac:dyDescent="0.2">
      <c r="N2616" s="29"/>
      <c r="O2616" s="29"/>
      <c r="AF2616" s="24"/>
      <c r="AG2616" s="24"/>
      <c r="AH2616" s="24"/>
      <c r="AI2616" s="24"/>
      <c r="AJ2616" s="24"/>
    </row>
    <row r="2617" spans="14:36" x14ac:dyDescent="0.2">
      <c r="N2617" s="29"/>
      <c r="O2617" s="29"/>
      <c r="AF2617" s="24"/>
      <c r="AG2617" s="24"/>
      <c r="AH2617" s="24"/>
      <c r="AI2617" s="24"/>
      <c r="AJ2617" s="24"/>
    </row>
    <row r="2618" spans="14:36" x14ac:dyDescent="0.2">
      <c r="N2618" s="29"/>
      <c r="O2618" s="29"/>
      <c r="AF2618" s="24"/>
      <c r="AG2618" s="24"/>
      <c r="AH2618" s="24"/>
      <c r="AI2618" s="24"/>
      <c r="AJ2618" s="24"/>
    </row>
    <row r="2619" spans="14:36" x14ac:dyDescent="0.2">
      <c r="N2619" s="29"/>
      <c r="O2619" s="29"/>
      <c r="AF2619" s="24"/>
      <c r="AG2619" s="24"/>
      <c r="AH2619" s="24"/>
      <c r="AI2619" s="24"/>
      <c r="AJ2619" s="24"/>
    </row>
    <row r="2620" spans="14:36" x14ac:dyDescent="0.2">
      <c r="N2620" s="29"/>
      <c r="O2620" s="29"/>
      <c r="AF2620" s="24"/>
      <c r="AG2620" s="24"/>
      <c r="AH2620" s="24"/>
      <c r="AI2620" s="24"/>
      <c r="AJ2620" s="24"/>
    </row>
    <row r="2621" spans="14:36" x14ac:dyDescent="0.2">
      <c r="N2621" s="29"/>
      <c r="O2621" s="29"/>
      <c r="AF2621" s="24"/>
      <c r="AG2621" s="24"/>
      <c r="AH2621" s="24"/>
      <c r="AI2621" s="24"/>
      <c r="AJ2621" s="24"/>
    </row>
    <row r="2622" spans="14:36" x14ac:dyDescent="0.2">
      <c r="N2622" s="29"/>
      <c r="O2622" s="29"/>
      <c r="AF2622" s="24"/>
      <c r="AG2622" s="24"/>
      <c r="AH2622" s="24"/>
      <c r="AI2622" s="24"/>
      <c r="AJ2622" s="24"/>
    </row>
    <row r="2623" spans="14:36" x14ac:dyDescent="0.2">
      <c r="N2623" s="29"/>
      <c r="O2623" s="29"/>
      <c r="AF2623" s="24"/>
      <c r="AG2623" s="24"/>
      <c r="AH2623" s="24"/>
      <c r="AI2623" s="24"/>
      <c r="AJ2623" s="24"/>
    </row>
    <row r="2624" spans="14:36" x14ac:dyDescent="0.2">
      <c r="N2624" s="29"/>
      <c r="O2624" s="29"/>
      <c r="AF2624" s="24"/>
      <c r="AG2624" s="24"/>
      <c r="AH2624" s="24"/>
      <c r="AI2624" s="24"/>
      <c r="AJ2624" s="24"/>
    </row>
    <row r="2625" spans="14:36" x14ac:dyDescent="0.2">
      <c r="N2625" s="29"/>
      <c r="O2625" s="29"/>
      <c r="AF2625" s="24"/>
      <c r="AG2625" s="24"/>
      <c r="AH2625" s="24"/>
      <c r="AI2625" s="24"/>
      <c r="AJ2625" s="24"/>
    </row>
    <row r="2626" spans="14:36" x14ac:dyDescent="0.2">
      <c r="N2626" s="29"/>
      <c r="O2626" s="29"/>
      <c r="AF2626" s="24"/>
      <c r="AG2626" s="24"/>
      <c r="AH2626" s="24"/>
      <c r="AI2626" s="24"/>
      <c r="AJ2626" s="24"/>
    </row>
    <row r="2627" spans="14:36" x14ac:dyDescent="0.2">
      <c r="N2627" s="29"/>
      <c r="O2627" s="29"/>
      <c r="AF2627" s="24"/>
      <c r="AG2627" s="24"/>
      <c r="AH2627" s="24"/>
      <c r="AI2627" s="24"/>
      <c r="AJ2627" s="24"/>
    </row>
    <row r="2628" spans="14:36" x14ac:dyDescent="0.2">
      <c r="N2628" s="29"/>
      <c r="O2628" s="29"/>
      <c r="AF2628" s="24"/>
      <c r="AG2628" s="24"/>
      <c r="AH2628" s="24"/>
      <c r="AI2628" s="24"/>
      <c r="AJ2628" s="24"/>
    </row>
    <row r="2629" spans="14:36" x14ac:dyDescent="0.2">
      <c r="N2629" s="29"/>
      <c r="O2629" s="29"/>
      <c r="AF2629" s="24"/>
      <c r="AG2629" s="24"/>
      <c r="AH2629" s="24"/>
      <c r="AI2629" s="24"/>
      <c r="AJ2629" s="24"/>
    </row>
    <row r="2630" spans="14:36" x14ac:dyDescent="0.2">
      <c r="N2630" s="29"/>
      <c r="O2630" s="29"/>
      <c r="AF2630" s="24"/>
      <c r="AG2630" s="24"/>
      <c r="AH2630" s="24"/>
      <c r="AI2630" s="24"/>
      <c r="AJ2630" s="24"/>
    </row>
    <row r="2631" spans="14:36" x14ac:dyDescent="0.2">
      <c r="N2631" s="29"/>
      <c r="O2631" s="29"/>
      <c r="AF2631" s="24"/>
      <c r="AG2631" s="24"/>
      <c r="AH2631" s="24"/>
      <c r="AI2631" s="24"/>
      <c r="AJ2631" s="24"/>
    </row>
    <row r="2632" spans="14:36" x14ac:dyDescent="0.2">
      <c r="N2632" s="29"/>
      <c r="O2632" s="29"/>
      <c r="AF2632" s="24"/>
      <c r="AG2632" s="24"/>
      <c r="AH2632" s="24"/>
      <c r="AI2632" s="24"/>
      <c r="AJ2632" s="24"/>
    </row>
    <row r="2633" spans="14:36" x14ac:dyDescent="0.2">
      <c r="N2633" s="29"/>
      <c r="O2633" s="29"/>
      <c r="AF2633" s="24"/>
      <c r="AG2633" s="24"/>
      <c r="AH2633" s="24"/>
      <c r="AI2633" s="24"/>
      <c r="AJ2633" s="24"/>
    </row>
    <row r="2634" spans="14:36" x14ac:dyDescent="0.2">
      <c r="N2634" s="29"/>
      <c r="O2634" s="29"/>
      <c r="AF2634" s="24"/>
      <c r="AG2634" s="24"/>
      <c r="AH2634" s="24"/>
      <c r="AI2634" s="24"/>
      <c r="AJ2634" s="24"/>
    </row>
    <row r="2635" spans="14:36" x14ac:dyDescent="0.2">
      <c r="N2635" s="29"/>
      <c r="O2635" s="29"/>
      <c r="AF2635" s="24"/>
      <c r="AG2635" s="24"/>
      <c r="AH2635" s="24"/>
      <c r="AI2635" s="24"/>
      <c r="AJ2635" s="24"/>
    </row>
    <row r="2636" spans="14:36" x14ac:dyDescent="0.2">
      <c r="N2636" s="29"/>
      <c r="O2636" s="29"/>
      <c r="AF2636" s="24"/>
      <c r="AG2636" s="24"/>
      <c r="AH2636" s="24"/>
      <c r="AI2636" s="24"/>
      <c r="AJ2636" s="24"/>
    </row>
    <row r="2637" spans="14:36" x14ac:dyDescent="0.2">
      <c r="N2637" s="29"/>
      <c r="O2637" s="29"/>
      <c r="AF2637" s="24"/>
      <c r="AG2637" s="24"/>
      <c r="AH2637" s="24"/>
      <c r="AI2637" s="24"/>
      <c r="AJ2637" s="24"/>
    </row>
    <row r="2638" spans="14:36" x14ac:dyDescent="0.2">
      <c r="N2638" s="29"/>
      <c r="O2638" s="29"/>
      <c r="AF2638" s="24"/>
      <c r="AG2638" s="24"/>
      <c r="AH2638" s="24"/>
      <c r="AI2638" s="24"/>
      <c r="AJ2638" s="24"/>
    </row>
    <row r="2639" spans="14:36" x14ac:dyDescent="0.2">
      <c r="N2639" s="29"/>
      <c r="O2639" s="29"/>
      <c r="AF2639" s="24"/>
      <c r="AG2639" s="24"/>
      <c r="AH2639" s="24"/>
      <c r="AI2639" s="24"/>
      <c r="AJ2639" s="24"/>
    </row>
    <row r="2640" spans="14:36" x14ac:dyDescent="0.2">
      <c r="N2640" s="29"/>
      <c r="O2640" s="29"/>
      <c r="AF2640" s="24"/>
      <c r="AG2640" s="24"/>
      <c r="AH2640" s="24"/>
      <c r="AI2640" s="24"/>
      <c r="AJ2640" s="24"/>
    </row>
    <row r="2641" spans="14:36" x14ac:dyDescent="0.2">
      <c r="N2641" s="29"/>
      <c r="O2641" s="29"/>
      <c r="AF2641" s="24"/>
      <c r="AG2641" s="24"/>
      <c r="AH2641" s="24"/>
      <c r="AI2641" s="24"/>
      <c r="AJ2641" s="24"/>
    </row>
    <row r="2642" spans="14:36" x14ac:dyDescent="0.2">
      <c r="N2642" s="29"/>
      <c r="O2642" s="29"/>
      <c r="AF2642" s="24"/>
      <c r="AG2642" s="24"/>
      <c r="AH2642" s="24"/>
      <c r="AI2642" s="24"/>
      <c r="AJ2642" s="24"/>
    </row>
    <row r="2643" spans="14:36" x14ac:dyDescent="0.2">
      <c r="N2643" s="29"/>
      <c r="O2643" s="29"/>
      <c r="AF2643" s="24"/>
      <c r="AG2643" s="24"/>
      <c r="AH2643" s="24"/>
      <c r="AI2643" s="24"/>
      <c r="AJ2643" s="24"/>
    </row>
    <row r="2644" spans="14:36" x14ac:dyDescent="0.2">
      <c r="N2644" s="29"/>
      <c r="O2644" s="29"/>
      <c r="AF2644" s="24"/>
      <c r="AG2644" s="24"/>
      <c r="AH2644" s="24"/>
      <c r="AI2644" s="24"/>
      <c r="AJ2644" s="24"/>
    </row>
    <row r="2645" spans="14:36" x14ac:dyDescent="0.2">
      <c r="N2645" s="29"/>
      <c r="O2645" s="29"/>
      <c r="AF2645" s="24"/>
      <c r="AG2645" s="24"/>
      <c r="AH2645" s="24"/>
      <c r="AI2645" s="24"/>
      <c r="AJ2645" s="24"/>
    </row>
    <row r="2646" spans="14:36" x14ac:dyDescent="0.2">
      <c r="N2646" s="29"/>
      <c r="O2646" s="29"/>
      <c r="AF2646" s="24"/>
      <c r="AG2646" s="24"/>
      <c r="AH2646" s="24"/>
      <c r="AI2646" s="24"/>
      <c r="AJ2646" s="24"/>
    </row>
    <row r="2647" spans="14:36" x14ac:dyDescent="0.2">
      <c r="N2647" s="29"/>
      <c r="O2647" s="29"/>
      <c r="AF2647" s="24"/>
      <c r="AG2647" s="24"/>
      <c r="AH2647" s="24"/>
      <c r="AI2647" s="24"/>
      <c r="AJ2647" s="24"/>
    </row>
    <row r="2648" spans="14:36" x14ac:dyDescent="0.2">
      <c r="N2648" s="29"/>
      <c r="O2648" s="29"/>
      <c r="AF2648" s="24"/>
      <c r="AG2648" s="24"/>
      <c r="AH2648" s="24"/>
      <c r="AI2648" s="24"/>
      <c r="AJ2648" s="24"/>
    </row>
    <row r="2649" spans="14:36" x14ac:dyDescent="0.2">
      <c r="N2649" s="29"/>
      <c r="O2649" s="29"/>
      <c r="AF2649" s="24"/>
      <c r="AG2649" s="24"/>
      <c r="AH2649" s="24"/>
      <c r="AI2649" s="24"/>
      <c r="AJ2649" s="24"/>
    </row>
    <row r="2650" spans="14:36" x14ac:dyDescent="0.2">
      <c r="N2650" s="29"/>
      <c r="O2650" s="29"/>
      <c r="AF2650" s="24"/>
      <c r="AG2650" s="24"/>
      <c r="AH2650" s="24"/>
      <c r="AI2650" s="24"/>
      <c r="AJ2650" s="24"/>
    </row>
    <row r="2651" spans="14:36" x14ac:dyDescent="0.2">
      <c r="N2651" s="29"/>
      <c r="O2651" s="29"/>
      <c r="AF2651" s="24"/>
      <c r="AG2651" s="24"/>
      <c r="AH2651" s="24"/>
      <c r="AI2651" s="24"/>
      <c r="AJ2651" s="24"/>
    </row>
    <row r="2652" spans="14:36" x14ac:dyDescent="0.2">
      <c r="N2652" s="29"/>
      <c r="O2652" s="29"/>
      <c r="AF2652" s="24"/>
      <c r="AG2652" s="24"/>
      <c r="AH2652" s="24"/>
      <c r="AI2652" s="24"/>
      <c r="AJ2652" s="24"/>
    </row>
    <row r="2653" spans="14:36" x14ac:dyDescent="0.2">
      <c r="N2653" s="29"/>
      <c r="O2653" s="29"/>
      <c r="AF2653" s="24"/>
      <c r="AG2653" s="24"/>
      <c r="AH2653" s="24"/>
      <c r="AI2653" s="24"/>
      <c r="AJ2653" s="24"/>
    </row>
    <row r="2654" spans="14:36" x14ac:dyDescent="0.2">
      <c r="N2654" s="29"/>
      <c r="O2654" s="29"/>
      <c r="AF2654" s="24"/>
      <c r="AG2654" s="24"/>
      <c r="AH2654" s="24"/>
      <c r="AI2654" s="24"/>
      <c r="AJ2654" s="24"/>
    </row>
    <row r="2655" spans="14:36" x14ac:dyDescent="0.2">
      <c r="N2655" s="29"/>
      <c r="O2655" s="29"/>
      <c r="AF2655" s="24"/>
      <c r="AG2655" s="24"/>
      <c r="AH2655" s="24"/>
      <c r="AI2655" s="24"/>
      <c r="AJ2655" s="24"/>
    </row>
    <row r="2656" spans="14:36" x14ac:dyDescent="0.2">
      <c r="N2656" s="29"/>
      <c r="O2656" s="29"/>
      <c r="AF2656" s="24"/>
      <c r="AG2656" s="24"/>
      <c r="AH2656" s="24"/>
      <c r="AI2656" s="24"/>
      <c r="AJ2656" s="24"/>
    </row>
    <row r="2657" spans="14:36" x14ac:dyDescent="0.2">
      <c r="N2657" s="29"/>
      <c r="O2657" s="29"/>
      <c r="AF2657" s="24"/>
      <c r="AG2657" s="24"/>
      <c r="AH2657" s="24"/>
      <c r="AI2657" s="24"/>
      <c r="AJ2657" s="24"/>
    </row>
    <row r="2658" spans="14:36" x14ac:dyDescent="0.2">
      <c r="N2658" s="29"/>
      <c r="O2658" s="29"/>
      <c r="AF2658" s="24"/>
      <c r="AG2658" s="24"/>
      <c r="AH2658" s="24"/>
      <c r="AI2658" s="24"/>
      <c r="AJ2658" s="24"/>
    </row>
    <row r="2659" spans="14:36" x14ac:dyDescent="0.2">
      <c r="N2659" s="29"/>
      <c r="O2659" s="29"/>
      <c r="AF2659" s="24"/>
      <c r="AG2659" s="24"/>
      <c r="AH2659" s="24"/>
      <c r="AI2659" s="24"/>
      <c r="AJ2659" s="24"/>
    </row>
    <row r="2660" spans="14:36" x14ac:dyDescent="0.2">
      <c r="N2660" s="29"/>
      <c r="O2660" s="29"/>
      <c r="AF2660" s="24"/>
      <c r="AG2660" s="24"/>
      <c r="AH2660" s="24"/>
      <c r="AI2660" s="24"/>
      <c r="AJ2660" s="24"/>
    </row>
    <row r="2661" spans="14:36" x14ac:dyDescent="0.2">
      <c r="N2661" s="29"/>
      <c r="O2661" s="29"/>
      <c r="AF2661" s="24"/>
      <c r="AG2661" s="24"/>
      <c r="AH2661" s="24"/>
      <c r="AI2661" s="24"/>
      <c r="AJ2661" s="24"/>
    </row>
    <row r="2662" spans="14:36" x14ac:dyDescent="0.2">
      <c r="N2662" s="29"/>
      <c r="O2662" s="29"/>
      <c r="AF2662" s="24"/>
      <c r="AG2662" s="24"/>
      <c r="AH2662" s="24"/>
      <c r="AI2662" s="24"/>
      <c r="AJ2662" s="24"/>
    </row>
    <row r="2663" spans="14:36" x14ac:dyDescent="0.2">
      <c r="N2663" s="29"/>
      <c r="O2663" s="29"/>
      <c r="AF2663" s="24"/>
      <c r="AG2663" s="24"/>
      <c r="AH2663" s="24"/>
      <c r="AI2663" s="24"/>
      <c r="AJ2663" s="24"/>
    </row>
    <row r="2664" spans="14:36" x14ac:dyDescent="0.2">
      <c r="N2664" s="29"/>
      <c r="O2664" s="29"/>
      <c r="AF2664" s="24"/>
      <c r="AG2664" s="24"/>
      <c r="AH2664" s="24"/>
      <c r="AI2664" s="24"/>
      <c r="AJ2664" s="24"/>
    </row>
    <row r="2665" spans="14:36" x14ac:dyDescent="0.2">
      <c r="N2665" s="29"/>
      <c r="O2665" s="29"/>
      <c r="AF2665" s="24"/>
      <c r="AG2665" s="24"/>
      <c r="AH2665" s="24"/>
      <c r="AI2665" s="24"/>
      <c r="AJ2665" s="24"/>
    </row>
    <row r="2666" spans="14:36" x14ac:dyDescent="0.2">
      <c r="N2666" s="29"/>
      <c r="O2666" s="29"/>
      <c r="AF2666" s="24"/>
      <c r="AG2666" s="24"/>
      <c r="AH2666" s="24"/>
      <c r="AI2666" s="24"/>
      <c r="AJ2666" s="24"/>
    </row>
    <row r="2667" spans="14:36" x14ac:dyDescent="0.2">
      <c r="N2667" s="29"/>
      <c r="O2667" s="29"/>
      <c r="AF2667" s="24"/>
      <c r="AG2667" s="24"/>
      <c r="AH2667" s="24"/>
      <c r="AI2667" s="24"/>
      <c r="AJ2667" s="24"/>
    </row>
    <row r="2668" spans="14:36" x14ac:dyDescent="0.2">
      <c r="N2668" s="29"/>
      <c r="O2668" s="29"/>
      <c r="AF2668" s="24"/>
      <c r="AG2668" s="24"/>
      <c r="AH2668" s="24"/>
      <c r="AI2668" s="24"/>
      <c r="AJ2668" s="24"/>
    </row>
    <row r="2669" spans="14:36" x14ac:dyDescent="0.2">
      <c r="N2669" s="29"/>
      <c r="O2669" s="29"/>
      <c r="AF2669" s="24"/>
      <c r="AG2669" s="24"/>
      <c r="AH2669" s="24"/>
      <c r="AI2669" s="24"/>
      <c r="AJ2669" s="24"/>
    </row>
    <row r="2670" spans="14:36" x14ac:dyDescent="0.2">
      <c r="N2670" s="29"/>
      <c r="O2670" s="29"/>
      <c r="AF2670" s="24"/>
      <c r="AG2670" s="24"/>
      <c r="AH2670" s="24"/>
      <c r="AI2670" s="24"/>
      <c r="AJ2670" s="24"/>
    </row>
    <row r="2671" spans="14:36" x14ac:dyDescent="0.2">
      <c r="N2671" s="29"/>
      <c r="O2671" s="29"/>
      <c r="AF2671" s="24"/>
      <c r="AG2671" s="24"/>
      <c r="AH2671" s="24"/>
      <c r="AI2671" s="24"/>
      <c r="AJ2671" s="24"/>
    </row>
    <row r="2672" spans="14:36" x14ac:dyDescent="0.2">
      <c r="N2672" s="29"/>
      <c r="O2672" s="29"/>
      <c r="AF2672" s="24"/>
      <c r="AG2672" s="24"/>
      <c r="AH2672" s="24"/>
      <c r="AI2672" s="24"/>
      <c r="AJ2672" s="24"/>
    </row>
    <row r="2673" spans="14:36" x14ac:dyDescent="0.2">
      <c r="N2673" s="29"/>
      <c r="O2673" s="29"/>
      <c r="AF2673" s="24"/>
      <c r="AG2673" s="24"/>
      <c r="AH2673" s="24"/>
      <c r="AI2673" s="24"/>
      <c r="AJ2673" s="24"/>
    </row>
    <row r="2674" spans="14:36" x14ac:dyDescent="0.2">
      <c r="N2674" s="29"/>
      <c r="O2674" s="29"/>
      <c r="AF2674" s="24"/>
      <c r="AG2674" s="24"/>
      <c r="AH2674" s="24"/>
      <c r="AI2674" s="24"/>
      <c r="AJ2674" s="24"/>
    </row>
    <row r="2675" spans="14:36" x14ac:dyDescent="0.2">
      <c r="N2675" s="29"/>
      <c r="O2675" s="29"/>
      <c r="AF2675" s="24"/>
      <c r="AG2675" s="24"/>
      <c r="AH2675" s="24"/>
      <c r="AI2675" s="24"/>
      <c r="AJ2675" s="24"/>
    </row>
    <row r="2676" spans="14:36" x14ac:dyDescent="0.2">
      <c r="N2676" s="29"/>
      <c r="O2676" s="29"/>
      <c r="AF2676" s="24"/>
      <c r="AG2676" s="24"/>
      <c r="AH2676" s="24"/>
      <c r="AI2676" s="24"/>
      <c r="AJ2676" s="24"/>
    </row>
    <row r="2677" spans="14:36" x14ac:dyDescent="0.2">
      <c r="N2677" s="29"/>
      <c r="O2677" s="29"/>
      <c r="AF2677" s="24"/>
      <c r="AG2677" s="24"/>
      <c r="AH2677" s="24"/>
      <c r="AI2677" s="24"/>
      <c r="AJ2677" s="24"/>
    </row>
    <row r="2678" spans="14:36" x14ac:dyDescent="0.2">
      <c r="N2678" s="29"/>
      <c r="O2678" s="29"/>
      <c r="AF2678" s="24"/>
      <c r="AG2678" s="24"/>
      <c r="AH2678" s="24"/>
      <c r="AI2678" s="24"/>
      <c r="AJ2678" s="24"/>
    </row>
    <row r="2679" spans="14:36" x14ac:dyDescent="0.2">
      <c r="N2679" s="29"/>
      <c r="O2679" s="29"/>
      <c r="AF2679" s="24"/>
      <c r="AG2679" s="24"/>
      <c r="AH2679" s="24"/>
      <c r="AI2679" s="24"/>
      <c r="AJ2679" s="24"/>
    </row>
    <row r="2680" spans="14:36" x14ac:dyDescent="0.2">
      <c r="N2680" s="29"/>
      <c r="O2680" s="29"/>
      <c r="AF2680" s="24"/>
      <c r="AG2680" s="24"/>
      <c r="AH2680" s="24"/>
      <c r="AI2680" s="24"/>
      <c r="AJ2680" s="24"/>
    </row>
    <row r="2681" spans="14:36" x14ac:dyDescent="0.2">
      <c r="N2681" s="29"/>
      <c r="O2681" s="29"/>
      <c r="AF2681" s="24"/>
      <c r="AG2681" s="24"/>
      <c r="AH2681" s="24"/>
      <c r="AI2681" s="24"/>
      <c r="AJ2681" s="24"/>
    </row>
    <row r="2682" spans="14:36" x14ac:dyDescent="0.2">
      <c r="N2682" s="29"/>
      <c r="O2682" s="29"/>
      <c r="AF2682" s="24"/>
      <c r="AG2682" s="24"/>
      <c r="AH2682" s="24"/>
      <c r="AI2682" s="24"/>
      <c r="AJ2682" s="24"/>
    </row>
    <row r="2683" spans="14:36" x14ac:dyDescent="0.2">
      <c r="N2683" s="29"/>
      <c r="O2683" s="29"/>
      <c r="AF2683" s="24"/>
      <c r="AG2683" s="24"/>
      <c r="AH2683" s="24"/>
      <c r="AI2683" s="24"/>
      <c r="AJ2683" s="24"/>
    </row>
    <row r="2684" spans="14:36" x14ac:dyDescent="0.2">
      <c r="N2684" s="29"/>
      <c r="O2684" s="29"/>
      <c r="AF2684" s="24"/>
      <c r="AG2684" s="24"/>
      <c r="AH2684" s="24"/>
      <c r="AI2684" s="24"/>
      <c r="AJ2684" s="24"/>
    </row>
    <row r="2685" spans="14:36" x14ac:dyDescent="0.2">
      <c r="N2685" s="29"/>
      <c r="O2685" s="29"/>
      <c r="AF2685" s="24"/>
      <c r="AG2685" s="24"/>
      <c r="AH2685" s="24"/>
      <c r="AI2685" s="24"/>
      <c r="AJ2685" s="24"/>
    </row>
    <row r="2686" spans="14:36" x14ac:dyDescent="0.2">
      <c r="N2686" s="29"/>
      <c r="O2686" s="29"/>
      <c r="AF2686" s="24"/>
      <c r="AG2686" s="24"/>
      <c r="AH2686" s="24"/>
      <c r="AI2686" s="24"/>
      <c r="AJ2686" s="24"/>
    </row>
    <row r="2687" spans="14:36" x14ac:dyDescent="0.2">
      <c r="N2687" s="29"/>
      <c r="O2687" s="29"/>
      <c r="AF2687" s="24"/>
      <c r="AG2687" s="24"/>
      <c r="AH2687" s="24"/>
      <c r="AI2687" s="24"/>
      <c r="AJ2687" s="24"/>
    </row>
    <row r="2688" spans="14:36" x14ac:dyDescent="0.2">
      <c r="N2688" s="29"/>
      <c r="O2688" s="29"/>
      <c r="AF2688" s="24"/>
      <c r="AG2688" s="24"/>
      <c r="AH2688" s="24"/>
      <c r="AI2688" s="24"/>
      <c r="AJ2688" s="24"/>
    </row>
    <row r="2689" spans="14:36" x14ac:dyDescent="0.2">
      <c r="N2689" s="29"/>
      <c r="O2689" s="29"/>
      <c r="AF2689" s="24"/>
      <c r="AG2689" s="24"/>
      <c r="AH2689" s="24"/>
      <c r="AI2689" s="24"/>
      <c r="AJ2689" s="24"/>
    </row>
    <row r="2690" spans="14:36" x14ac:dyDescent="0.2">
      <c r="N2690" s="29"/>
      <c r="O2690" s="29"/>
      <c r="AF2690" s="24"/>
      <c r="AG2690" s="24"/>
      <c r="AH2690" s="24"/>
      <c r="AI2690" s="24"/>
      <c r="AJ2690" s="24"/>
    </row>
    <row r="2691" spans="14:36" x14ac:dyDescent="0.2">
      <c r="N2691" s="29"/>
      <c r="O2691" s="29"/>
      <c r="AF2691" s="24"/>
      <c r="AG2691" s="24"/>
      <c r="AH2691" s="24"/>
      <c r="AI2691" s="24"/>
      <c r="AJ2691" s="24"/>
    </row>
    <row r="2692" spans="14:36" x14ac:dyDescent="0.2">
      <c r="N2692" s="29"/>
      <c r="O2692" s="29"/>
      <c r="AF2692" s="24"/>
      <c r="AG2692" s="24"/>
      <c r="AH2692" s="24"/>
      <c r="AI2692" s="24"/>
      <c r="AJ2692" s="24"/>
    </row>
    <row r="2693" spans="14:36" x14ac:dyDescent="0.2">
      <c r="N2693" s="29"/>
      <c r="O2693" s="29"/>
      <c r="AF2693" s="24"/>
      <c r="AG2693" s="24"/>
      <c r="AH2693" s="24"/>
      <c r="AI2693" s="24"/>
      <c r="AJ2693" s="24"/>
    </row>
    <row r="2694" spans="14:36" x14ac:dyDescent="0.2">
      <c r="N2694" s="29"/>
      <c r="O2694" s="29"/>
      <c r="AF2694" s="24"/>
      <c r="AG2694" s="24"/>
      <c r="AH2694" s="24"/>
      <c r="AI2694" s="24"/>
      <c r="AJ2694" s="24"/>
    </row>
    <row r="2695" spans="14:36" x14ac:dyDescent="0.2">
      <c r="N2695" s="29"/>
      <c r="O2695" s="29"/>
      <c r="AF2695" s="24"/>
      <c r="AG2695" s="24"/>
      <c r="AH2695" s="24"/>
      <c r="AI2695" s="24"/>
      <c r="AJ2695" s="24"/>
    </row>
    <row r="2696" spans="14:36" x14ac:dyDescent="0.2">
      <c r="N2696" s="29"/>
      <c r="O2696" s="29"/>
      <c r="AF2696" s="24"/>
      <c r="AG2696" s="24"/>
      <c r="AH2696" s="24"/>
      <c r="AI2696" s="24"/>
      <c r="AJ2696" s="24"/>
    </row>
    <row r="2697" spans="14:36" x14ac:dyDescent="0.2">
      <c r="N2697" s="29"/>
      <c r="O2697" s="29"/>
      <c r="AF2697" s="24"/>
      <c r="AG2697" s="24"/>
      <c r="AH2697" s="24"/>
      <c r="AI2697" s="24"/>
      <c r="AJ2697" s="24"/>
    </row>
    <row r="2698" spans="14:36" x14ac:dyDescent="0.2">
      <c r="N2698" s="29"/>
      <c r="O2698" s="29"/>
      <c r="AF2698" s="24"/>
      <c r="AG2698" s="24"/>
      <c r="AH2698" s="24"/>
      <c r="AI2698" s="24"/>
      <c r="AJ2698" s="24"/>
    </row>
    <row r="2699" spans="14:36" x14ac:dyDescent="0.2">
      <c r="N2699" s="29"/>
      <c r="O2699" s="29"/>
      <c r="AF2699" s="24"/>
      <c r="AG2699" s="24"/>
      <c r="AH2699" s="24"/>
      <c r="AI2699" s="24"/>
      <c r="AJ2699" s="24"/>
    </row>
    <row r="2700" spans="14:36" x14ac:dyDescent="0.2">
      <c r="N2700" s="29"/>
      <c r="O2700" s="29"/>
      <c r="AF2700" s="24"/>
      <c r="AG2700" s="24"/>
      <c r="AH2700" s="24"/>
      <c r="AI2700" s="24"/>
      <c r="AJ2700" s="24"/>
    </row>
    <row r="2701" spans="14:36" x14ac:dyDescent="0.2">
      <c r="N2701" s="29"/>
      <c r="O2701" s="29"/>
      <c r="AF2701" s="24"/>
      <c r="AG2701" s="24"/>
      <c r="AH2701" s="24"/>
      <c r="AI2701" s="24"/>
      <c r="AJ2701" s="24"/>
    </row>
    <row r="2702" spans="14:36" x14ac:dyDescent="0.2">
      <c r="N2702" s="29"/>
      <c r="O2702" s="29"/>
      <c r="AF2702" s="24"/>
      <c r="AG2702" s="24"/>
      <c r="AH2702" s="24"/>
      <c r="AI2702" s="24"/>
      <c r="AJ2702" s="24"/>
    </row>
    <row r="2703" spans="14:36" x14ac:dyDescent="0.2">
      <c r="N2703" s="29"/>
      <c r="O2703" s="29"/>
      <c r="AF2703" s="24"/>
      <c r="AG2703" s="24"/>
      <c r="AH2703" s="24"/>
      <c r="AI2703" s="24"/>
      <c r="AJ2703" s="24"/>
    </row>
    <row r="2704" spans="14:36" x14ac:dyDescent="0.2">
      <c r="N2704" s="29"/>
      <c r="O2704" s="29"/>
      <c r="AF2704" s="24"/>
      <c r="AG2704" s="24"/>
      <c r="AH2704" s="24"/>
      <c r="AI2704" s="24"/>
      <c r="AJ2704" s="24"/>
    </row>
    <row r="2705" spans="14:36" x14ac:dyDescent="0.2">
      <c r="N2705" s="29"/>
      <c r="O2705" s="29"/>
      <c r="AF2705" s="24"/>
      <c r="AG2705" s="24"/>
      <c r="AH2705" s="24"/>
      <c r="AI2705" s="24"/>
      <c r="AJ2705" s="24"/>
    </row>
    <row r="2706" spans="14:36" x14ac:dyDescent="0.2">
      <c r="N2706" s="29"/>
      <c r="O2706" s="29"/>
      <c r="AF2706" s="24"/>
      <c r="AG2706" s="24"/>
      <c r="AH2706" s="24"/>
      <c r="AI2706" s="24"/>
      <c r="AJ2706" s="24"/>
    </row>
    <row r="2707" spans="14:36" x14ac:dyDescent="0.2">
      <c r="N2707" s="29"/>
      <c r="O2707" s="29"/>
      <c r="AF2707" s="24"/>
      <c r="AG2707" s="24"/>
      <c r="AH2707" s="24"/>
      <c r="AI2707" s="24"/>
      <c r="AJ2707" s="24"/>
    </row>
    <row r="2708" spans="14:36" x14ac:dyDescent="0.2">
      <c r="N2708" s="29"/>
      <c r="O2708" s="29"/>
      <c r="AF2708" s="24"/>
      <c r="AG2708" s="24"/>
      <c r="AH2708" s="24"/>
      <c r="AI2708" s="24"/>
      <c r="AJ2708" s="24"/>
    </row>
    <row r="2709" spans="14:36" x14ac:dyDescent="0.2">
      <c r="N2709" s="29"/>
      <c r="O2709" s="29"/>
      <c r="AF2709" s="24"/>
      <c r="AG2709" s="24"/>
      <c r="AH2709" s="24"/>
      <c r="AI2709" s="24"/>
      <c r="AJ2709" s="24"/>
    </row>
    <row r="2710" spans="14:36" x14ac:dyDescent="0.2">
      <c r="N2710" s="29"/>
      <c r="O2710" s="29"/>
      <c r="AF2710" s="24"/>
      <c r="AG2710" s="24"/>
      <c r="AH2710" s="24"/>
      <c r="AI2710" s="24"/>
      <c r="AJ2710" s="24"/>
    </row>
    <row r="2711" spans="14:36" x14ac:dyDescent="0.2">
      <c r="N2711" s="29"/>
      <c r="O2711" s="29"/>
      <c r="AF2711" s="24"/>
      <c r="AG2711" s="24"/>
      <c r="AH2711" s="24"/>
      <c r="AI2711" s="24"/>
      <c r="AJ2711" s="24"/>
    </row>
    <row r="2712" spans="14:36" x14ac:dyDescent="0.2">
      <c r="N2712" s="29"/>
      <c r="O2712" s="29"/>
      <c r="AF2712" s="24"/>
      <c r="AG2712" s="24"/>
      <c r="AH2712" s="24"/>
      <c r="AI2712" s="24"/>
      <c r="AJ2712" s="24"/>
    </row>
    <row r="2713" spans="14:36" x14ac:dyDescent="0.2">
      <c r="N2713" s="29"/>
      <c r="O2713" s="29"/>
      <c r="AF2713" s="24"/>
      <c r="AG2713" s="24"/>
      <c r="AH2713" s="24"/>
      <c r="AI2713" s="24"/>
      <c r="AJ2713" s="24"/>
    </row>
    <row r="2714" spans="14:36" x14ac:dyDescent="0.2">
      <c r="N2714" s="29"/>
      <c r="O2714" s="29"/>
      <c r="AF2714" s="24"/>
      <c r="AG2714" s="24"/>
      <c r="AH2714" s="24"/>
      <c r="AI2714" s="24"/>
      <c r="AJ2714" s="24"/>
    </row>
    <row r="2715" spans="14:36" x14ac:dyDescent="0.2">
      <c r="N2715" s="29"/>
      <c r="O2715" s="29"/>
      <c r="AF2715" s="24"/>
      <c r="AG2715" s="24"/>
      <c r="AH2715" s="24"/>
      <c r="AI2715" s="24"/>
      <c r="AJ2715" s="24"/>
    </row>
    <row r="2716" spans="14:36" x14ac:dyDescent="0.2">
      <c r="N2716" s="29"/>
      <c r="O2716" s="29"/>
      <c r="AF2716" s="24"/>
      <c r="AG2716" s="24"/>
      <c r="AH2716" s="24"/>
      <c r="AI2716" s="24"/>
      <c r="AJ2716" s="24"/>
    </row>
    <row r="2717" spans="14:36" x14ac:dyDescent="0.2">
      <c r="N2717" s="29"/>
      <c r="O2717" s="29"/>
      <c r="AF2717" s="24"/>
      <c r="AG2717" s="24"/>
      <c r="AH2717" s="24"/>
      <c r="AI2717" s="24"/>
      <c r="AJ2717" s="24"/>
    </row>
    <row r="2718" spans="14:36" x14ac:dyDescent="0.2">
      <c r="N2718" s="29"/>
      <c r="O2718" s="29"/>
      <c r="AF2718" s="24"/>
      <c r="AG2718" s="24"/>
      <c r="AH2718" s="24"/>
      <c r="AI2718" s="24"/>
      <c r="AJ2718" s="24"/>
    </row>
    <row r="2719" spans="14:36" x14ac:dyDescent="0.2">
      <c r="N2719" s="29"/>
      <c r="O2719" s="29"/>
      <c r="AF2719" s="24"/>
      <c r="AG2719" s="24"/>
      <c r="AH2719" s="24"/>
      <c r="AI2719" s="24"/>
      <c r="AJ2719" s="24"/>
    </row>
    <row r="2720" spans="14:36" x14ac:dyDescent="0.2">
      <c r="N2720" s="29"/>
      <c r="O2720" s="29"/>
      <c r="AF2720" s="24"/>
      <c r="AG2720" s="24"/>
      <c r="AH2720" s="24"/>
      <c r="AI2720" s="24"/>
      <c r="AJ2720" s="24"/>
    </row>
    <row r="2721" spans="14:36" x14ac:dyDescent="0.2">
      <c r="N2721" s="29"/>
      <c r="O2721" s="29"/>
      <c r="AF2721" s="24"/>
      <c r="AG2721" s="24"/>
      <c r="AH2721" s="24"/>
      <c r="AI2721" s="24"/>
      <c r="AJ2721" s="24"/>
    </row>
    <row r="2722" spans="14:36" x14ac:dyDescent="0.2">
      <c r="N2722" s="29"/>
      <c r="O2722" s="29"/>
      <c r="AF2722" s="24"/>
      <c r="AG2722" s="24"/>
      <c r="AH2722" s="24"/>
      <c r="AI2722" s="24"/>
      <c r="AJ2722" s="24"/>
    </row>
    <row r="2723" spans="14:36" x14ac:dyDescent="0.2">
      <c r="N2723" s="29"/>
      <c r="O2723" s="29"/>
      <c r="AF2723" s="24"/>
      <c r="AG2723" s="24"/>
      <c r="AH2723" s="24"/>
      <c r="AI2723" s="24"/>
      <c r="AJ2723" s="24"/>
    </row>
    <row r="2724" spans="14:36" x14ac:dyDescent="0.2">
      <c r="N2724" s="29"/>
      <c r="O2724" s="29"/>
      <c r="AF2724" s="24"/>
      <c r="AG2724" s="24"/>
      <c r="AH2724" s="24"/>
      <c r="AI2724" s="24"/>
      <c r="AJ2724" s="24"/>
    </row>
    <row r="2725" spans="14:36" x14ac:dyDescent="0.2">
      <c r="N2725" s="29"/>
      <c r="O2725" s="29"/>
      <c r="AF2725" s="24"/>
      <c r="AG2725" s="24"/>
      <c r="AH2725" s="24"/>
      <c r="AI2725" s="24"/>
      <c r="AJ2725" s="24"/>
    </row>
    <row r="2726" spans="14:36" x14ac:dyDescent="0.2">
      <c r="N2726" s="29"/>
      <c r="O2726" s="29"/>
      <c r="AF2726" s="24"/>
      <c r="AG2726" s="24"/>
      <c r="AH2726" s="24"/>
      <c r="AI2726" s="24"/>
      <c r="AJ2726" s="24"/>
    </row>
    <row r="2727" spans="14:36" x14ac:dyDescent="0.2">
      <c r="N2727" s="29"/>
      <c r="O2727" s="29"/>
      <c r="AF2727" s="24"/>
      <c r="AG2727" s="24"/>
      <c r="AH2727" s="24"/>
      <c r="AI2727" s="24"/>
      <c r="AJ2727" s="24"/>
    </row>
    <row r="2728" spans="14:36" x14ac:dyDescent="0.2">
      <c r="N2728" s="29"/>
      <c r="O2728" s="29"/>
      <c r="AF2728" s="24"/>
      <c r="AG2728" s="24"/>
      <c r="AH2728" s="24"/>
      <c r="AI2728" s="24"/>
      <c r="AJ2728" s="24"/>
    </row>
    <row r="2729" spans="14:36" x14ac:dyDescent="0.2">
      <c r="N2729" s="29"/>
      <c r="O2729" s="29"/>
      <c r="AF2729" s="24"/>
      <c r="AG2729" s="24"/>
      <c r="AH2729" s="24"/>
      <c r="AI2729" s="24"/>
      <c r="AJ2729" s="24"/>
    </row>
    <row r="2730" spans="14:36" x14ac:dyDescent="0.2">
      <c r="N2730" s="29"/>
      <c r="O2730" s="29"/>
      <c r="AF2730" s="24"/>
      <c r="AG2730" s="24"/>
      <c r="AH2730" s="24"/>
      <c r="AI2730" s="24"/>
      <c r="AJ2730" s="24"/>
    </row>
    <row r="2731" spans="14:36" x14ac:dyDescent="0.2">
      <c r="N2731" s="29"/>
      <c r="O2731" s="29"/>
      <c r="AF2731" s="24"/>
      <c r="AG2731" s="24"/>
      <c r="AH2731" s="24"/>
      <c r="AI2731" s="24"/>
      <c r="AJ2731" s="24"/>
    </row>
    <row r="2732" spans="14:36" x14ac:dyDescent="0.2">
      <c r="N2732" s="29"/>
      <c r="O2732" s="29"/>
      <c r="AF2732" s="24"/>
      <c r="AG2732" s="24"/>
      <c r="AH2732" s="24"/>
      <c r="AI2732" s="24"/>
      <c r="AJ2732" s="24"/>
    </row>
    <row r="2733" spans="14:36" x14ac:dyDescent="0.2">
      <c r="N2733" s="29"/>
      <c r="O2733" s="29"/>
      <c r="AF2733" s="24"/>
      <c r="AG2733" s="24"/>
      <c r="AH2733" s="24"/>
      <c r="AI2733" s="24"/>
      <c r="AJ2733" s="24"/>
    </row>
    <row r="2734" spans="14:36" x14ac:dyDescent="0.2">
      <c r="N2734" s="29"/>
      <c r="O2734" s="29"/>
      <c r="AF2734" s="24"/>
      <c r="AG2734" s="24"/>
      <c r="AH2734" s="24"/>
      <c r="AI2734" s="24"/>
      <c r="AJ2734" s="24"/>
    </row>
    <row r="2735" spans="14:36" x14ac:dyDescent="0.2">
      <c r="N2735" s="29"/>
      <c r="O2735" s="29"/>
      <c r="AF2735" s="24"/>
      <c r="AG2735" s="24"/>
      <c r="AH2735" s="24"/>
      <c r="AI2735" s="24"/>
      <c r="AJ2735" s="24"/>
    </row>
    <row r="2736" spans="14:36" x14ac:dyDescent="0.2">
      <c r="N2736" s="29"/>
      <c r="O2736" s="29"/>
      <c r="AF2736" s="24"/>
      <c r="AG2736" s="24"/>
      <c r="AH2736" s="24"/>
      <c r="AI2736" s="24"/>
      <c r="AJ2736" s="24"/>
    </row>
    <row r="2737" spans="14:36" x14ac:dyDescent="0.2">
      <c r="N2737" s="29"/>
      <c r="O2737" s="29"/>
      <c r="AF2737" s="24"/>
      <c r="AG2737" s="24"/>
      <c r="AH2737" s="24"/>
      <c r="AI2737" s="24"/>
      <c r="AJ2737" s="24"/>
    </row>
    <row r="2738" spans="14:36" x14ac:dyDescent="0.2">
      <c r="N2738" s="29"/>
      <c r="O2738" s="29"/>
      <c r="AF2738" s="24"/>
      <c r="AG2738" s="24"/>
      <c r="AH2738" s="24"/>
      <c r="AI2738" s="24"/>
      <c r="AJ2738" s="24"/>
    </row>
    <row r="2739" spans="14:36" x14ac:dyDescent="0.2">
      <c r="N2739" s="29"/>
      <c r="O2739" s="29"/>
      <c r="AF2739" s="24"/>
      <c r="AG2739" s="24"/>
      <c r="AH2739" s="24"/>
      <c r="AI2739" s="24"/>
      <c r="AJ2739" s="24"/>
    </row>
    <row r="2740" spans="14:36" x14ac:dyDescent="0.2">
      <c r="N2740" s="29"/>
      <c r="O2740" s="29"/>
      <c r="AF2740" s="24"/>
      <c r="AG2740" s="24"/>
      <c r="AH2740" s="24"/>
      <c r="AI2740" s="24"/>
      <c r="AJ2740" s="24"/>
    </row>
    <row r="2741" spans="14:36" x14ac:dyDescent="0.2">
      <c r="N2741" s="29"/>
      <c r="O2741" s="29"/>
      <c r="AF2741" s="24"/>
      <c r="AG2741" s="24"/>
      <c r="AH2741" s="24"/>
      <c r="AI2741" s="24"/>
      <c r="AJ2741" s="24"/>
    </row>
    <row r="2742" spans="14:36" x14ac:dyDescent="0.2">
      <c r="N2742" s="29"/>
      <c r="O2742" s="29"/>
      <c r="AF2742" s="24"/>
      <c r="AG2742" s="24"/>
      <c r="AH2742" s="24"/>
      <c r="AI2742" s="24"/>
      <c r="AJ2742" s="24"/>
    </row>
    <row r="2743" spans="14:36" x14ac:dyDescent="0.2">
      <c r="N2743" s="29"/>
      <c r="O2743" s="29"/>
      <c r="AF2743" s="24"/>
      <c r="AG2743" s="24"/>
      <c r="AH2743" s="24"/>
      <c r="AI2743" s="24"/>
      <c r="AJ2743" s="24"/>
    </row>
    <row r="2744" spans="14:36" x14ac:dyDescent="0.2">
      <c r="N2744" s="29"/>
      <c r="O2744" s="29"/>
      <c r="AF2744" s="24"/>
      <c r="AG2744" s="24"/>
      <c r="AH2744" s="24"/>
      <c r="AI2744" s="24"/>
      <c r="AJ2744" s="24"/>
    </row>
    <row r="2745" spans="14:36" x14ac:dyDescent="0.2">
      <c r="N2745" s="29"/>
      <c r="O2745" s="29"/>
      <c r="AF2745" s="24"/>
      <c r="AG2745" s="24"/>
      <c r="AH2745" s="24"/>
      <c r="AI2745" s="24"/>
      <c r="AJ2745" s="24"/>
    </row>
    <row r="2746" spans="14:36" x14ac:dyDescent="0.2">
      <c r="N2746" s="29"/>
      <c r="O2746" s="29"/>
      <c r="AF2746" s="24"/>
      <c r="AG2746" s="24"/>
      <c r="AH2746" s="24"/>
      <c r="AI2746" s="24"/>
      <c r="AJ2746" s="24"/>
    </row>
    <row r="2747" spans="14:36" x14ac:dyDescent="0.2">
      <c r="N2747" s="29"/>
      <c r="O2747" s="29"/>
      <c r="AF2747" s="24"/>
      <c r="AG2747" s="24"/>
      <c r="AH2747" s="24"/>
      <c r="AI2747" s="24"/>
      <c r="AJ2747" s="24"/>
    </row>
    <row r="2748" spans="14:36" x14ac:dyDescent="0.2">
      <c r="N2748" s="29"/>
      <c r="O2748" s="29"/>
      <c r="AF2748" s="24"/>
      <c r="AG2748" s="24"/>
      <c r="AH2748" s="24"/>
      <c r="AI2748" s="24"/>
      <c r="AJ2748" s="24"/>
    </row>
    <row r="2749" spans="14:36" x14ac:dyDescent="0.2">
      <c r="N2749" s="29"/>
      <c r="O2749" s="29"/>
      <c r="AF2749" s="24"/>
      <c r="AG2749" s="24"/>
      <c r="AH2749" s="24"/>
      <c r="AI2749" s="24"/>
      <c r="AJ2749" s="24"/>
    </row>
    <row r="2750" spans="14:36" x14ac:dyDescent="0.2">
      <c r="N2750" s="29"/>
      <c r="O2750" s="29"/>
      <c r="AF2750" s="24"/>
      <c r="AG2750" s="24"/>
      <c r="AH2750" s="24"/>
      <c r="AI2750" s="24"/>
      <c r="AJ2750" s="24"/>
    </row>
    <row r="2751" spans="14:36" x14ac:dyDescent="0.2">
      <c r="N2751" s="29"/>
      <c r="O2751" s="29"/>
      <c r="AF2751" s="24"/>
      <c r="AG2751" s="24"/>
      <c r="AH2751" s="24"/>
      <c r="AI2751" s="24"/>
      <c r="AJ2751" s="24"/>
    </row>
    <row r="2752" spans="14:36" x14ac:dyDescent="0.2">
      <c r="N2752" s="29"/>
      <c r="O2752" s="29"/>
      <c r="AF2752" s="24"/>
      <c r="AG2752" s="24"/>
      <c r="AH2752" s="24"/>
      <c r="AI2752" s="24"/>
      <c r="AJ2752" s="24"/>
    </row>
    <row r="2753" spans="14:36" x14ac:dyDescent="0.2">
      <c r="N2753" s="29"/>
      <c r="O2753" s="29"/>
      <c r="AF2753" s="24"/>
      <c r="AG2753" s="24"/>
      <c r="AH2753" s="24"/>
      <c r="AI2753" s="24"/>
      <c r="AJ2753" s="24"/>
    </row>
    <row r="2754" spans="14:36" x14ac:dyDescent="0.2">
      <c r="N2754" s="29"/>
      <c r="O2754" s="29"/>
      <c r="AF2754" s="24"/>
      <c r="AG2754" s="24"/>
      <c r="AH2754" s="24"/>
      <c r="AI2754" s="24"/>
      <c r="AJ2754" s="24"/>
    </row>
    <row r="2755" spans="14:36" x14ac:dyDescent="0.2">
      <c r="N2755" s="29"/>
      <c r="O2755" s="29"/>
      <c r="AF2755" s="24"/>
      <c r="AG2755" s="24"/>
      <c r="AH2755" s="24"/>
      <c r="AI2755" s="24"/>
      <c r="AJ2755" s="24"/>
    </row>
    <row r="2756" spans="14:36" x14ac:dyDescent="0.2">
      <c r="N2756" s="29"/>
      <c r="O2756" s="29"/>
      <c r="AF2756" s="24"/>
      <c r="AG2756" s="24"/>
      <c r="AH2756" s="24"/>
      <c r="AI2756" s="24"/>
      <c r="AJ2756" s="24"/>
    </row>
    <row r="2757" spans="14:36" x14ac:dyDescent="0.2">
      <c r="N2757" s="29"/>
      <c r="O2757" s="29"/>
      <c r="AF2757" s="24"/>
      <c r="AG2757" s="24"/>
      <c r="AH2757" s="24"/>
      <c r="AI2757" s="24"/>
      <c r="AJ2757" s="24"/>
    </row>
    <row r="2758" spans="14:36" x14ac:dyDescent="0.2">
      <c r="N2758" s="29"/>
      <c r="O2758" s="29"/>
      <c r="AF2758" s="24"/>
      <c r="AG2758" s="24"/>
      <c r="AH2758" s="24"/>
      <c r="AI2758" s="24"/>
      <c r="AJ2758" s="24"/>
    </row>
    <row r="2759" spans="14:36" x14ac:dyDescent="0.2">
      <c r="N2759" s="29"/>
      <c r="O2759" s="29"/>
      <c r="AF2759" s="24"/>
      <c r="AG2759" s="24"/>
      <c r="AH2759" s="24"/>
      <c r="AI2759" s="24"/>
      <c r="AJ2759" s="24"/>
    </row>
    <row r="2760" spans="14:36" x14ac:dyDescent="0.2">
      <c r="N2760" s="29"/>
      <c r="O2760" s="29"/>
      <c r="AF2760" s="24"/>
      <c r="AG2760" s="24"/>
      <c r="AH2760" s="24"/>
      <c r="AI2760" s="24"/>
      <c r="AJ2760" s="24"/>
    </row>
    <row r="2761" spans="14:36" x14ac:dyDescent="0.2">
      <c r="N2761" s="29"/>
      <c r="O2761" s="29"/>
      <c r="AF2761" s="24"/>
      <c r="AG2761" s="24"/>
      <c r="AH2761" s="24"/>
      <c r="AI2761" s="24"/>
      <c r="AJ2761" s="24"/>
    </row>
    <row r="2762" spans="14:36" x14ac:dyDescent="0.2">
      <c r="N2762" s="29"/>
      <c r="O2762" s="29"/>
      <c r="AF2762" s="24"/>
      <c r="AG2762" s="24"/>
      <c r="AH2762" s="24"/>
      <c r="AI2762" s="24"/>
      <c r="AJ2762" s="24"/>
    </row>
    <row r="2763" spans="14:36" x14ac:dyDescent="0.2">
      <c r="N2763" s="29"/>
      <c r="O2763" s="29"/>
      <c r="AF2763" s="24"/>
      <c r="AG2763" s="24"/>
      <c r="AH2763" s="24"/>
      <c r="AI2763" s="24"/>
      <c r="AJ2763" s="24"/>
    </row>
    <row r="2764" spans="14:36" x14ac:dyDescent="0.2">
      <c r="N2764" s="29"/>
      <c r="O2764" s="29"/>
      <c r="AF2764" s="24"/>
      <c r="AG2764" s="24"/>
      <c r="AH2764" s="24"/>
      <c r="AI2764" s="24"/>
      <c r="AJ2764" s="24"/>
    </row>
    <row r="2765" spans="14:36" x14ac:dyDescent="0.2">
      <c r="N2765" s="29"/>
      <c r="O2765" s="29"/>
      <c r="AF2765" s="24"/>
      <c r="AG2765" s="24"/>
      <c r="AH2765" s="24"/>
      <c r="AI2765" s="24"/>
      <c r="AJ2765" s="24"/>
    </row>
    <row r="2766" spans="14:36" x14ac:dyDescent="0.2">
      <c r="N2766" s="29"/>
      <c r="O2766" s="29"/>
      <c r="AF2766" s="24"/>
      <c r="AG2766" s="24"/>
      <c r="AH2766" s="24"/>
      <c r="AI2766" s="24"/>
      <c r="AJ2766" s="24"/>
    </row>
    <row r="2767" spans="14:36" x14ac:dyDescent="0.2">
      <c r="N2767" s="29"/>
      <c r="O2767" s="29"/>
      <c r="AF2767" s="24"/>
      <c r="AG2767" s="24"/>
      <c r="AH2767" s="24"/>
      <c r="AI2767" s="24"/>
      <c r="AJ2767" s="24"/>
    </row>
    <row r="2768" spans="14:36" x14ac:dyDescent="0.2">
      <c r="N2768" s="29"/>
      <c r="O2768" s="29"/>
      <c r="AF2768" s="24"/>
      <c r="AG2768" s="24"/>
      <c r="AH2768" s="24"/>
      <c r="AI2768" s="24"/>
      <c r="AJ2768" s="24"/>
    </row>
    <row r="2769" spans="14:36" x14ac:dyDescent="0.2">
      <c r="N2769" s="29"/>
      <c r="O2769" s="29"/>
      <c r="AF2769" s="24"/>
      <c r="AG2769" s="24"/>
      <c r="AH2769" s="24"/>
      <c r="AI2769" s="24"/>
      <c r="AJ2769" s="24"/>
    </row>
    <row r="2770" spans="14:36" x14ac:dyDescent="0.2">
      <c r="N2770" s="29"/>
      <c r="O2770" s="29"/>
      <c r="AF2770" s="24"/>
      <c r="AG2770" s="24"/>
      <c r="AH2770" s="24"/>
      <c r="AI2770" s="24"/>
      <c r="AJ2770" s="24"/>
    </row>
    <row r="2771" spans="14:36" x14ac:dyDescent="0.2">
      <c r="N2771" s="29"/>
      <c r="O2771" s="29"/>
      <c r="AF2771" s="24"/>
      <c r="AG2771" s="24"/>
      <c r="AH2771" s="24"/>
      <c r="AI2771" s="24"/>
      <c r="AJ2771" s="24"/>
    </row>
    <row r="2772" spans="14:36" x14ac:dyDescent="0.2">
      <c r="N2772" s="29"/>
      <c r="O2772" s="29"/>
      <c r="AF2772" s="24"/>
      <c r="AG2772" s="24"/>
      <c r="AH2772" s="24"/>
      <c r="AI2772" s="24"/>
      <c r="AJ2772" s="24"/>
    </row>
    <row r="2773" spans="14:36" x14ac:dyDescent="0.2">
      <c r="N2773" s="29"/>
      <c r="O2773" s="29"/>
      <c r="AF2773" s="24"/>
      <c r="AG2773" s="24"/>
      <c r="AH2773" s="24"/>
      <c r="AI2773" s="24"/>
      <c r="AJ2773" s="24"/>
    </row>
    <row r="2774" spans="14:36" x14ac:dyDescent="0.2">
      <c r="N2774" s="29"/>
      <c r="O2774" s="29"/>
      <c r="AF2774" s="24"/>
      <c r="AG2774" s="24"/>
      <c r="AH2774" s="24"/>
      <c r="AI2774" s="24"/>
      <c r="AJ2774" s="24"/>
    </row>
    <row r="2775" spans="14:36" x14ac:dyDescent="0.2">
      <c r="N2775" s="29"/>
      <c r="O2775" s="29"/>
      <c r="AF2775" s="24"/>
      <c r="AG2775" s="24"/>
      <c r="AH2775" s="24"/>
      <c r="AI2775" s="24"/>
      <c r="AJ2775" s="24"/>
    </row>
    <row r="2776" spans="14:36" x14ac:dyDescent="0.2">
      <c r="N2776" s="29"/>
      <c r="O2776" s="29"/>
      <c r="AF2776" s="24"/>
      <c r="AG2776" s="24"/>
      <c r="AH2776" s="24"/>
      <c r="AI2776" s="24"/>
      <c r="AJ2776" s="24"/>
    </row>
    <row r="2777" spans="14:36" x14ac:dyDescent="0.2">
      <c r="N2777" s="29"/>
      <c r="O2777" s="29"/>
      <c r="AF2777" s="24"/>
      <c r="AG2777" s="24"/>
      <c r="AH2777" s="24"/>
      <c r="AI2777" s="24"/>
      <c r="AJ2777" s="24"/>
    </row>
    <row r="2778" spans="14:36" x14ac:dyDescent="0.2">
      <c r="N2778" s="29"/>
      <c r="O2778" s="29"/>
      <c r="AF2778" s="24"/>
      <c r="AG2778" s="24"/>
      <c r="AH2778" s="24"/>
      <c r="AI2778" s="24"/>
      <c r="AJ2778" s="24"/>
    </row>
    <row r="2779" spans="14:36" x14ac:dyDescent="0.2">
      <c r="N2779" s="29"/>
      <c r="O2779" s="29"/>
      <c r="AF2779" s="24"/>
      <c r="AG2779" s="24"/>
      <c r="AH2779" s="24"/>
      <c r="AI2779" s="24"/>
      <c r="AJ2779" s="24"/>
    </row>
    <row r="2780" spans="14:36" x14ac:dyDescent="0.2">
      <c r="N2780" s="29"/>
      <c r="O2780" s="29"/>
      <c r="AF2780" s="24"/>
      <c r="AG2780" s="24"/>
      <c r="AH2780" s="24"/>
      <c r="AI2780" s="24"/>
      <c r="AJ2780" s="24"/>
    </row>
    <row r="2781" spans="14:36" x14ac:dyDescent="0.2">
      <c r="N2781" s="29"/>
      <c r="O2781" s="29"/>
      <c r="AF2781" s="24"/>
      <c r="AG2781" s="24"/>
      <c r="AH2781" s="24"/>
      <c r="AI2781" s="24"/>
      <c r="AJ2781" s="24"/>
    </row>
    <row r="2782" spans="14:36" x14ac:dyDescent="0.2">
      <c r="N2782" s="29"/>
      <c r="O2782" s="29"/>
      <c r="AF2782" s="24"/>
      <c r="AG2782" s="24"/>
      <c r="AH2782" s="24"/>
      <c r="AI2782" s="24"/>
      <c r="AJ2782" s="24"/>
    </row>
    <row r="2783" spans="14:36" x14ac:dyDescent="0.2">
      <c r="N2783" s="29"/>
      <c r="O2783" s="29"/>
      <c r="AF2783" s="24"/>
      <c r="AG2783" s="24"/>
      <c r="AH2783" s="24"/>
      <c r="AI2783" s="24"/>
      <c r="AJ2783" s="24"/>
    </row>
    <row r="2784" spans="14:36" x14ac:dyDescent="0.2">
      <c r="N2784" s="29"/>
      <c r="O2784" s="29"/>
      <c r="AF2784" s="24"/>
      <c r="AG2784" s="24"/>
      <c r="AH2784" s="24"/>
      <c r="AI2784" s="24"/>
      <c r="AJ2784" s="24"/>
    </row>
    <row r="2785" spans="14:36" x14ac:dyDescent="0.2">
      <c r="N2785" s="29"/>
      <c r="O2785" s="29"/>
      <c r="AF2785" s="24"/>
      <c r="AG2785" s="24"/>
      <c r="AH2785" s="24"/>
      <c r="AI2785" s="24"/>
      <c r="AJ2785" s="24"/>
    </row>
    <row r="2786" spans="14:36" x14ac:dyDescent="0.2">
      <c r="N2786" s="29"/>
      <c r="O2786" s="29"/>
      <c r="AF2786" s="24"/>
      <c r="AG2786" s="24"/>
      <c r="AH2786" s="24"/>
      <c r="AI2786" s="24"/>
      <c r="AJ2786" s="24"/>
    </row>
    <row r="2787" spans="14:36" x14ac:dyDescent="0.2">
      <c r="N2787" s="29"/>
      <c r="O2787" s="29"/>
      <c r="AF2787" s="24"/>
      <c r="AG2787" s="24"/>
      <c r="AH2787" s="24"/>
      <c r="AI2787" s="24"/>
      <c r="AJ2787" s="24"/>
    </row>
    <row r="2788" spans="14:36" x14ac:dyDescent="0.2">
      <c r="N2788" s="29"/>
      <c r="O2788" s="29"/>
      <c r="AF2788" s="24"/>
      <c r="AG2788" s="24"/>
      <c r="AH2788" s="24"/>
      <c r="AI2788" s="24"/>
      <c r="AJ2788" s="24"/>
    </row>
    <row r="2789" spans="14:36" x14ac:dyDescent="0.2">
      <c r="N2789" s="29"/>
      <c r="O2789" s="29"/>
      <c r="AF2789" s="24"/>
      <c r="AG2789" s="24"/>
      <c r="AH2789" s="24"/>
      <c r="AI2789" s="24"/>
      <c r="AJ2789" s="24"/>
    </row>
    <row r="2790" spans="14:36" x14ac:dyDescent="0.2">
      <c r="N2790" s="29"/>
      <c r="O2790" s="29"/>
      <c r="AF2790" s="24"/>
      <c r="AG2790" s="24"/>
      <c r="AH2790" s="24"/>
      <c r="AI2790" s="24"/>
      <c r="AJ2790" s="24"/>
    </row>
    <row r="2791" spans="14:36" x14ac:dyDescent="0.2">
      <c r="N2791" s="29"/>
      <c r="O2791" s="29"/>
      <c r="AF2791" s="24"/>
      <c r="AG2791" s="24"/>
      <c r="AH2791" s="24"/>
      <c r="AI2791" s="24"/>
      <c r="AJ2791" s="24"/>
    </row>
    <row r="2792" spans="14:36" x14ac:dyDescent="0.2">
      <c r="N2792" s="29"/>
      <c r="O2792" s="29"/>
      <c r="AF2792" s="24"/>
      <c r="AG2792" s="24"/>
      <c r="AH2792" s="24"/>
      <c r="AI2792" s="24"/>
      <c r="AJ2792" s="24"/>
    </row>
    <row r="2793" spans="14:36" x14ac:dyDescent="0.2">
      <c r="N2793" s="29"/>
      <c r="O2793" s="29"/>
      <c r="AF2793" s="24"/>
      <c r="AG2793" s="24"/>
      <c r="AH2793" s="24"/>
      <c r="AI2793" s="24"/>
      <c r="AJ2793" s="24"/>
    </row>
    <row r="2794" spans="14:36" x14ac:dyDescent="0.2">
      <c r="N2794" s="29"/>
      <c r="O2794" s="29"/>
      <c r="AF2794" s="24"/>
      <c r="AG2794" s="24"/>
      <c r="AH2794" s="24"/>
      <c r="AI2794" s="24"/>
      <c r="AJ2794" s="24"/>
    </row>
    <row r="2795" spans="14:36" x14ac:dyDescent="0.2">
      <c r="N2795" s="29"/>
      <c r="O2795" s="29"/>
      <c r="AF2795" s="24"/>
      <c r="AG2795" s="24"/>
      <c r="AH2795" s="24"/>
      <c r="AI2795" s="24"/>
      <c r="AJ2795" s="24"/>
    </row>
    <row r="2796" spans="14:36" x14ac:dyDescent="0.2">
      <c r="N2796" s="29"/>
      <c r="O2796" s="29"/>
      <c r="AF2796" s="24"/>
      <c r="AG2796" s="24"/>
      <c r="AH2796" s="24"/>
      <c r="AI2796" s="24"/>
      <c r="AJ2796" s="24"/>
    </row>
    <row r="2797" spans="14:36" x14ac:dyDescent="0.2">
      <c r="N2797" s="29"/>
      <c r="O2797" s="29"/>
      <c r="AF2797" s="24"/>
      <c r="AG2797" s="24"/>
      <c r="AH2797" s="24"/>
      <c r="AI2797" s="24"/>
      <c r="AJ2797" s="24"/>
    </row>
    <row r="2798" spans="14:36" x14ac:dyDescent="0.2">
      <c r="N2798" s="29"/>
      <c r="O2798" s="29"/>
      <c r="AF2798" s="24"/>
      <c r="AG2798" s="24"/>
      <c r="AH2798" s="24"/>
      <c r="AI2798" s="24"/>
      <c r="AJ2798" s="24"/>
    </row>
    <row r="2799" spans="14:36" x14ac:dyDescent="0.2">
      <c r="N2799" s="29"/>
      <c r="O2799" s="29"/>
      <c r="AF2799" s="24"/>
      <c r="AG2799" s="24"/>
      <c r="AH2799" s="24"/>
      <c r="AI2799" s="24"/>
      <c r="AJ2799" s="24"/>
    </row>
    <row r="2800" spans="14:36" x14ac:dyDescent="0.2">
      <c r="N2800" s="29"/>
      <c r="O2800" s="29"/>
      <c r="AF2800" s="24"/>
      <c r="AG2800" s="24"/>
      <c r="AH2800" s="24"/>
      <c r="AI2800" s="24"/>
      <c r="AJ2800" s="24"/>
    </row>
    <row r="2801" spans="14:36" x14ac:dyDescent="0.2">
      <c r="N2801" s="29"/>
      <c r="O2801" s="29"/>
      <c r="AF2801" s="24"/>
      <c r="AG2801" s="24"/>
      <c r="AH2801" s="24"/>
      <c r="AI2801" s="24"/>
      <c r="AJ2801" s="24"/>
    </row>
    <row r="2802" spans="14:36" x14ac:dyDescent="0.2">
      <c r="N2802" s="29"/>
      <c r="O2802" s="29"/>
      <c r="AF2802" s="24"/>
      <c r="AG2802" s="24"/>
      <c r="AH2802" s="24"/>
      <c r="AI2802" s="24"/>
      <c r="AJ2802" s="24"/>
    </row>
    <row r="2803" spans="14:36" x14ac:dyDescent="0.2">
      <c r="N2803" s="29"/>
      <c r="O2803" s="29"/>
      <c r="AF2803" s="24"/>
      <c r="AG2803" s="24"/>
      <c r="AH2803" s="24"/>
      <c r="AI2803" s="24"/>
      <c r="AJ2803" s="24"/>
    </row>
    <row r="2804" spans="14:36" x14ac:dyDescent="0.2">
      <c r="N2804" s="29"/>
      <c r="O2804" s="29"/>
      <c r="AF2804" s="24"/>
      <c r="AG2804" s="24"/>
      <c r="AH2804" s="24"/>
      <c r="AI2804" s="24"/>
      <c r="AJ2804" s="24"/>
    </row>
    <row r="2805" spans="14:36" x14ac:dyDescent="0.2">
      <c r="N2805" s="29"/>
      <c r="O2805" s="29"/>
      <c r="AF2805" s="24"/>
      <c r="AG2805" s="24"/>
      <c r="AH2805" s="24"/>
      <c r="AI2805" s="24"/>
      <c r="AJ2805" s="24"/>
    </row>
    <row r="2806" spans="14:36" x14ac:dyDescent="0.2">
      <c r="N2806" s="29"/>
      <c r="O2806" s="29"/>
      <c r="AF2806" s="24"/>
      <c r="AG2806" s="24"/>
      <c r="AH2806" s="24"/>
      <c r="AI2806" s="24"/>
      <c r="AJ2806" s="24"/>
    </row>
    <row r="2807" spans="14:36" x14ac:dyDescent="0.2">
      <c r="N2807" s="29"/>
      <c r="O2807" s="29"/>
      <c r="AF2807" s="24"/>
      <c r="AG2807" s="24"/>
      <c r="AH2807" s="24"/>
      <c r="AI2807" s="24"/>
      <c r="AJ2807" s="24"/>
    </row>
    <row r="2808" spans="14:36" x14ac:dyDescent="0.2">
      <c r="N2808" s="29"/>
      <c r="O2808" s="29"/>
      <c r="AF2808" s="24"/>
      <c r="AG2808" s="24"/>
      <c r="AH2808" s="24"/>
      <c r="AI2808" s="24"/>
      <c r="AJ2808" s="24"/>
    </row>
    <row r="2809" spans="14:36" x14ac:dyDescent="0.2">
      <c r="N2809" s="29"/>
      <c r="O2809" s="29"/>
      <c r="AF2809" s="24"/>
      <c r="AG2809" s="24"/>
      <c r="AH2809" s="24"/>
      <c r="AI2809" s="24"/>
      <c r="AJ2809" s="24"/>
    </row>
    <row r="2810" spans="14:36" x14ac:dyDescent="0.2">
      <c r="N2810" s="29"/>
      <c r="O2810" s="29"/>
      <c r="AF2810" s="24"/>
      <c r="AG2810" s="24"/>
      <c r="AH2810" s="24"/>
      <c r="AI2810" s="24"/>
      <c r="AJ2810" s="24"/>
    </row>
    <row r="2811" spans="14:36" x14ac:dyDescent="0.2">
      <c r="N2811" s="29"/>
      <c r="O2811" s="29"/>
      <c r="AF2811" s="24"/>
      <c r="AG2811" s="24"/>
      <c r="AH2811" s="24"/>
      <c r="AI2811" s="24"/>
      <c r="AJ2811" s="24"/>
    </row>
    <row r="2812" spans="14:36" x14ac:dyDescent="0.2">
      <c r="N2812" s="29"/>
      <c r="O2812" s="29"/>
      <c r="AF2812" s="24"/>
      <c r="AG2812" s="24"/>
      <c r="AH2812" s="24"/>
      <c r="AI2812" s="24"/>
      <c r="AJ2812" s="24"/>
    </row>
    <row r="2813" spans="14:36" x14ac:dyDescent="0.2">
      <c r="N2813" s="29"/>
      <c r="O2813" s="29"/>
      <c r="AF2813" s="24"/>
      <c r="AG2813" s="24"/>
      <c r="AH2813" s="24"/>
      <c r="AI2813" s="24"/>
      <c r="AJ2813" s="24"/>
    </row>
    <row r="2814" spans="14:36" x14ac:dyDescent="0.2">
      <c r="N2814" s="29"/>
      <c r="O2814" s="29"/>
      <c r="AF2814" s="24"/>
      <c r="AG2814" s="24"/>
      <c r="AH2814" s="24"/>
      <c r="AI2814" s="24"/>
      <c r="AJ2814" s="24"/>
    </row>
    <row r="2815" spans="14:36" x14ac:dyDescent="0.2">
      <c r="N2815" s="29"/>
      <c r="O2815" s="29"/>
      <c r="AF2815" s="24"/>
      <c r="AG2815" s="24"/>
      <c r="AH2815" s="24"/>
      <c r="AI2815" s="24"/>
      <c r="AJ2815" s="24"/>
    </row>
    <row r="2816" spans="14:36" x14ac:dyDescent="0.2">
      <c r="N2816" s="29"/>
      <c r="O2816" s="29"/>
      <c r="AF2816" s="24"/>
      <c r="AG2816" s="24"/>
      <c r="AH2816" s="24"/>
      <c r="AI2816" s="24"/>
      <c r="AJ2816" s="24"/>
    </row>
    <row r="2817" spans="14:36" x14ac:dyDescent="0.2">
      <c r="N2817" s="29"/>
      <c r="O2817" s="29"/>
      <c r="AF2817" s="24"/>
      <c r="AG2817" s="24"/>
      <c r="AH2817" s="24"/>
      <c r="AI2817" s="24"/>
      <c r="AJ2817" s="24"/>
    </row>
    <row r="2818" spans="14:36" x14ac:dyDescent="0.2">
      <c r="N2818" s="29"/>
      <c r="O2818" s="29"/>
      <c r="AF2818" s="24"/>
      <c r="AG2818" s="24"/>
      <c r="AH2818" s="24"/>
      <c r="AI2818" s="24"/>
      <c r="AJ2818" s="24"/>
    </row>
    <row r="2819" spans="14:36" x14ac:dyDescent="0.2">
      <c r="N2819" s="29"/>
      <c r="O2819" s="29"/>
      <c r="AF2819" s="24"/>
      <c r="AG2819" s="24"/>
      <c r="AH2819" s="24"/>
      <c r="AI2819" s="24"/>
      <c r="AJ2819" s="24"/>
    </row>
    <row r="2820" spans="14:36" x14ac:dyDescent="0.2">
      <c r="N2820" s="29"/>
      <c r="O2820" s="29"/>
      <c r="AF2820" s="24"/>
      <c r="AG2820" s="24"/>
      <c r="AH2820" s="24"/>
      <c r="AI2820" s="24"/>
      <c r="AJ2820" s="24"/>
    </row>
    <row r="2821" spans="14:36" x14ac:dyDescent="0.2">
      <c r="N2821" s="29"/>
      <c r="O2821" s="29"/>
      <c r="AF2821" s="24"/>
      <c r="AG2821" s="24"/>
      <c r="AH2821" s="24"/>
      <c r="AI2821" s="24"/>
      <c r="AJ2821" s="24"/>
    </row>
    <row r="2822" spans="14:36" x14ac:dyDescent="0.2">
      <c r="N2822" s="29"/>
      <c r="O2822" s="29"/>
      <c r="AF2822" s="24"/>
      <c r="AG2822" s="24"/>
      <c r="AH2822" s="24"/>
      <c r="AI2822" s="24"/>
      <c r="AJ2822" s="24"/>
    </row>
    <row r="2823" spans="14:36" x14ac:dyDescent="0.2">
      <c r="N2823" s="29"/>
      <c r="O2823" s="29"/>
      <c r="AF2823" s="24"/>
      <c r="AG2823" s="24"/>
      <c r="AH2823" s="24"/>
      <c r="AI2823" s="24"/>
      <c r="AJ2823" s="24"/>
    </row>
    <row r="2824" spans="14:36" x14ac:dyDescent="0.2">
      <c r="N2824" s="29"/>
      <c r="O2824" s="29"/>
      <c r="AF2824" s="24"/>
      <c r="AG2824" s="24"/>
      <c r="AH2824" s="24"/>
      <c r="AI2824" s="24"/>
      <c r="AJ2824" s="24"/>
    </row>
    <row r="2825" spans="14:36" x14ac:dyDescent="0.2">
      <c r="N2825" s="29"/>
      <c r="O2825" s="29"/>
      <c r="AF2825" s="24"/>
      <c r="AG2825" s="24"/>
      <c r="AH2825" s="24"/>
      <c r="AI2825" s="24"/>
      <c r="AJ2825" s="24"/>
    </row>
    <row r="2826" spans="14:36" x14ac:dyDescent="0.2">
      <c r="N2826" s="29"/>
      <c r="O2826" s="29"/>
      <c r="AF2826" s="24"/>
      <c r="AG2826" s="24"/>
      <c r="AH2826" s="24"/>
      <c r="AI2826" s="24"/>
      <c r="AJ2826" s="24"/>
    </row>
    <row r="2827" spans="14:36" x14ac:dyDescent="0.2">
      <c r="N2827" s="29"/>
      <c r="O2827" s="29"/>
      <c r="AF2827" s="24"/>
      <c r="AG2827" s="24"/>
      <c r="AH2827" s="24"/>
      <c r="AI2827" s="24"/>
      <c r="AJ2827" s="24"/>
    </row>
    <row r="2828" spans="14:36" x14ac:dyDescent="0.2">
      <c r="N2828" s="29"/>
      <c r="O2828" s="29"/>
      <c r="AF2828" s="24"/>
      <c r="AG2828" s="24"/>
      <c r="AH2828" s="24"/>
      <c r="AI2828" s="24"/>
      <c r="AJ2828" s="24"/>
    </row>
    <row r="2829" spans="14:36" x14ac:dyDescent="0.2">
      <c r="N2829" s="29"/>
      <c r="O2829" s="29"/>
      <c r="AF2829" s="24"/>
      <c r="AG2829" s="24"/>
      <c r="AH2829" s="24"/>
      <c r="AI2829" s="24"/>
      <c r="AJ2829" s="24"/>
    </row>
    <row r="2830" spans="14:36" x14ac:dyDescent="0.2">
      <c r="N2830" s="29"/>
      <c r="O2830" s="29"/>
      <c r="AF2830" s="24"/>
      <c r="AG2830" s="24"/>
      <c r="AH2830" s="24"/>
      <c r="AI2830" s="24"/>
      <c r="AJ2830" s="24"/>
    </row>
    <row r="2831" spans="14:36" x14ac:dyDescent="0.2">
      <c r="N2831" s="29"/>
      <c r="O2831" s="29"/>
      <c r="AF2831" s="24"/>
      <c r="AG2831" s="24"/>
      <c r="AH2831" s="24"/>
      <c r="AI2831" s="24"/>
      <c r="AJ2831" s="24"/>
    </row>
    <row r="2832" spans="14:36" x14ac:dyDescent="0.2">
      <c r="N2832" s="29"/>
      <c r="O2832" s="29"/>
      <c r="AF2832" s="24"/>
      <c r="AG2832" s="24"/>
      <c r="AH2832" s="24"/>
      <c r="AI2832" s="24"/>
      <c r="AJ2832" s="24"/>
    </row>
    <row r="2833" spans="14:36" x14ac:dyDescent="0.2">
      <c r="N2833" s="29"/>
      <c r="O2833" s="29"/>
      <c r="AF2833" s="24"/>
      <c r="AG2833" s="24"/>
      <c r="AH2833" s="24"/>
      <c r="AI2833" s="24"/>
      <c r="AJ2833" s="24"/>
    </row>
    <row r="2834" spans="14:36" x14ac:dyDescent="0.2">
      <c r="N2834" s="29"/>
      <c r="O2834" s="29"/>
      <c r="AF2834" s="24"/>
      <c r="AG2834" s="24"/>
      <c r="AH2834" s="24"/>
      <c r="AI2834" s="24"/>
      <c r="AJ2834" s="24"/>
    </row>
    <row r="2835" spans="14:36" x14ac:dyDescent="0.2">
      <c r="N2835" s="29"/>
      <c r="O2835" s="29"/>
      <c r="AF2835" s="24"/>
      <c r="AG2835" s="24"/>
      <c r="AH2835" s="24"/>
      <c r="AI2835" s="24"/>
      <c r="AJ2835" s="24"/>
    </row>
    <row r="2836" spans="14:36" x14ac:dyDescent="0.2">
      <c r="N2836" s="29"/>
      <c r="O2836" s="29"/>
      <c r="AF2836" s="24"/>
      <c r="AG2836" s="24"/>
      <c r="AH2836" s="24"/>
      <c r="AI2836" s="24"/>
      <c r="AJ2836" s="24"/>
    </row>
    <row r="2837" spans="14:36" x14ac:dyDescent="0.2">
      <c r="N2837" s="29"/>
      <c r="O2837" s="29"/>
      <c r="AF2837" s="24"/>
      <c r="AG2837" s="24"/>
      <c r="AH2837" s="24"/>
      <c r="AI2837" s="24"/>
      <c r="AJ2837" s="24"/>
    </row>
    <row r="2838" spans="14:36" x14ac:dyDescent="0.2">
      <c r="N2838" s="29"/>
      <c r="O2838" s="29"/>
      <c r="AF2838" s="24"/>
      <c r="AG2838" s="24"/>
      <c r="AH2838" s="24"/>
      <c r="AI2838" s="24"/>
      <c r="AJ2838" s="24"/>
    </row>
    <row r="2839" spans="14:36" x14ac:dyDescent="0.2">
      <c r="N2839" s="29"/>
      <c r="O2839" s="29"/>
      <c r="AF2839" s="24"/>
      <c r="AG2839" s="24"/>
      <c r="AH2839" s="24"/>
      <c r="AI2839" s="24"/>
      <c r="AJ2839" s="24"/>
    </row>
    <row r="2840" spans="14:36" x14ac:dyDescent="0.2">
      <c r="N2840" s="29"/>
      <c r="O2840" s="29"/>
      <c r="AF2840" s="24"/>
      <c r="AG2840" s="24"/>
      <c r="AH2840" s="24"/>
      <c r="AI2840" s="24"/>
      <c r="AJ2840" s="24"/>
    </row>
    <row r="2841" spans="14:36" x14ac:dyDescent="0.2">
      <c r="N2841" s="29"/>
      <c r="O2841" s="29"/>
      <c r="AF2841" s="24"/>
      <c r="AG2841" s="24"/>
      <c r="AH2841" s="24"/>
      <c r="AI2841" s="24"/>
      <c r="AJ2841" s="24"/>
    </row>
    <row r="2842" spans="14:36" x14ac:dyDescent="0.2">
      <c r="N2842" s="29"/>
      <c r="O2842" s="29"/>
      <c r="AF2842" s="24"/>
      <c r="AG2842" s="24"/>
      <c r="AH2842" s="24"/>
      <c r="AI2842" s="24"/>
      <c r="AJ2842" s="24"/>
    </row>
    <row r="2843" spans="14:36" x14ac:dyDescent="0.2">
      <c r="N2843" s="29"/>
      <c r="O2843" s="29"/>
      <c r="AF2843" s="24"/>
      <c r="AG2843" s="24"/>
      <c r="AH2843" s="24"/>
      <c r="AI2843" s="24"/>
      <c r="AJ2843" s="24"/>
    </row>
    <row r="2844" spans="14:36" x14ac:dyDescent="0.2">
      <c r="N2844" s="29"/>
      <c r="O2844" s="29"/>
      <c r="AF2844" s="24"/>
      <c r="AG2844" s="24"/>
      <c r="AH2844" s="24"/>
      <c r="AI2844" s="24"/>
      <c r="AJ2844" s="24"/>
    </row>
    <row r="2845" spans="14:36" x14ac:dyDescent="0.2">
      <c r="N2845" s="29"/>
      <c r="O2845" s="29"/>
      <c r="AF2845" s="24"/>
      <c r="AG2845" s="24"/>
      <c r="AH2845" s="24"/>
      <c r="AI2845" s="24"/>
      <c r="AJ2845" s="24"/>
    </row>
    <row r="2846" spans="14:36" x14ac:dyDescent="0.2">
      <c r="N2846" s="29"/>
      <c r="O2846" s="29"/>
      <c r="AF2846" s="24"/>
      <c r="AG2846" s="24"/>
      <c r="AH2846" s="24"/>
      <c r="AI2846" s="24"/>
      <c r="AJ2846" s="24"/>
    </row>
    <row r="2847" spans="14:36" x14ac:dyDescent="0.2">
      <c r="N2847" s="29"/>
      <c r="O2847" s="29"/>
      <c r="AF2847" s="24"/>
      <c r="AG2847" s="24"/>
      <c r="AH2847" s="24"/>
      <c r="AI2847" s="24"/>
      <c r="AJ2847" s="24"/>
    </row>
    <row r="2848" spans="14:36" x14ac:dyDescent="0.2">
      <c r="N2848" s="29"/>
      <c r="O2848" s="29"/>
      <c r="AF2848" s="24"/>
      <c r="AG2848" s="24"/>
      <c r="AH2848" s="24"/>
      <c r="AI2848" s="24"/>
      <c r="AJ2848" s="24"/>
    </row>
    <row r="2849" spans="14:36" x14ac:dyDescent="0.2">
      <c r="N2849" s="29"/>
      <c r="O2849" s="29"/>
      <c r="AF2849" s="24"/>
      <c r="AG2849" s="24"/>
      <c r="AH2849" s="24"/>
      <c r="AI2849" s="24"/>
      <c r="AJ2849" s="24"/>
    </row>
    <row r="2850" spans="14:36" x14ac:dyDescent="0.2">
      <c r="N2850" s="29"/>
      <c r="O2850" s="29"/>
      <c r="AF2850" s="24"/>
      <c r="AG2850" s="24"/>
      <c r="AH2850" s="24"/>
      <c r="AI2850" s="24"/>
      <c r="AJ2850" s="24"/>
    </row>
    <row r="2851" spans="14:36" x14ac:dyDescent="0.2">
      <c r="N2851" s="29"/>
      <c r="O2851" s="29"/>
      <c r="AF2851" s="24"/>
      <c r="AG2851" s="24"/>
      <c r="AH2851" s="24"/>
      <c r="AI2851" s="24"/>
      <c r="AJ2851" s="24"/>
    </row>
    <row r="2852" spans="14:36" x14ac:dyDescent="0.2">
      <c r="N2852" s="29"/>
      <c r="O2852" s="29"/>
      <c r="AF2852" s="24"/>
      <c r="AG2852" s="24"/>
      <c r="AH2852" s="24"/>
      <c r="AI2852" s="24"/>
      <c r="AJ2852" s="24"/>
    </row>
    <row r="2853" spans="14:36" x14ac:dyDescent="0.2">
      <c r="N2853" s="29"/>
      <c r="O2853" s="29"/>
      <c r="AF2853" s="24"/>
      <c r="AG2853" s="24"/>
      <c r="AH2853" s="24"/>
      <c r="AI2853" s="24"/>
      <c r="AJ2853" s="24"/>
    </row>
    <row r="2854" spans="14:36" x14ac:dyDescent="0.2">
      <c r="N2854" s="29"/>
      <c r="O2854" s="29"/>
      <c r="AF2854" s="24"/>
      <c r="AG2854" s="24"/>
      <c r="AH2854" s="24"/>
      <c r="AI2854" s="24"/>
      <c r="AJ2854" s="24"/>
    </row>
    <row r="2855" spans="14:36" x14ac:dyDescent="0.2">
      <c r="N2855" s="29"/>
      <c r="O2855" s="29"/>
      <c r="AF2855" s="24"/>
      <c r="AG2855" s="24"/>
      <c r="AH2855" s="24"/>
      <c r="AI2855" s="24"/>
      <c r="AJ2855" s="24"/>
    </row>
    <row r="2856" spans="14:36" x14ac:dyDescent="0.2">
      <c r="N2856" s="29"/>
      <c r="O2856" s="29"/>
      <c r="AF2856" s="24"/>
      <c r="AG2856" s="24"/>
      <c r="AH2856" s="24"/>
      <c r="AI2856" s="24"/>
      <c r="AJ2856" s="24"/>
    </row>
    <row r="2857" spans="14:36" x14ac:dyDescent="0.2">
      <c r="N2857" s="29"/>
      <c r="O2857" s="29"/>
      <c r="AF2857" s="24"/>
      <c r="AG2857" s="24"/>
      <c r="AH2857" s="24"/>
      <c r="AI2857" s="24"/>
      <c r="AJ2857" s="24"/>
    </row>
    <row r="2858" spans="14:36" x14ac:dyDescent="0.2">
      <c r="N2858" s="29"/>
      <c r="O2858" s="29"/>
      <c r="AF2858" s="24"/>
      <c r="AG2858" s="24"/>
      <c r="AH2858" s="24"/>
      <c r="AI2858" s="24"/>
      <c r="AJ2858" s="24"/>
    </row>
    <row r="2859" spans="14:36" x14ac:dyDescent="0.2">
      <c r="N2859" s="29"/>
      <c r="O2859" s="29"/>
      <c r="AF2859" s="24"/>
      <c r="AG2859" s="24"/>
      <c r="AH2859" s="24"/>
      <c r="AI2859" s="24"/>
      <c r="AJ2859" s="24"/>
    </row>
    <row r="2860" spans="14:36" x14ac:dyDescent="0.2">
      <c r="N2860" s="29"/>
      <c r="O2860" s="29"/>
      <c r="AF2860" s="24"/>
      <c r="AG2860" s="24"/>
      <c r="AH2860" s="24"/>
      <c r="AI2860" s="24"/>
      <c r="AJ2860" s="24"/>
    </row>
    <row r="2861" spans="14:36" x14ac:dyDescent="0.2">
      <c r="N2861" s="29"/>
      <c r="O2861" s="29"/>
      <c r="AF2861" s="24"/>
      <c r="AG2861" s="24"/>
      <c r="AH2861" s="24"/>
      <c r="AI2861" s="24"/>
      <c r="AJ2861" s="24"/>
    </row>
    <row r="2862" spans="14:36" x14ac:dyDescent="0.2">
      <c r="N2862" s="29"/>
      <c r="O2862" s="29"/>
      <c r="AF2862" s="24"/>
      <c r="AG2862" s="24"/>
      <c r="AH2862" s="24"/>
      <c r="AI2862" s="24"/>
      <c r="AJ2862" s="24"/>
    </row>
    <row r="2863" spans="14:36" x14ac:dyDescent="0.2">
      <c r="N2863" s="29"/>
      <c r="O2863" s="29"/>
      <c r="AF2863" s="24"/>
      <c r="AG2863" s="24"/>
      <c r="AH2863" s="24"/>
      <c r="AI2863" s="24"/>
      <c r="AJ2863" s="24"/>
    </row>
    <row r="2864" spans="14:36" x14ac:dyDescent="0.2">
      <c r="N2864" s="29"/>
      <c r="O2864" s="29"/>
      <c r="AF2864" s="24"/>
      <c r="AG2864" s="24"/>
      <c r="AH2864" s="24"/>
      <c r="AI2864" s="24"/>
      <c r="AJ2864" s="24"/>
    </row>
    <row r="2865" spans="14:36" x14ac:dyDescent="0.2">
      <c r="N2865" s="29"/>
      <c r="O2865" s="29"/>
      <c r="AF2865" s="24"/>
      <c r="AG2865" s="24"/>
      <c r="AH2865" s="24"/>
      <c r="AI2865" s="24"/>
      <c r="AJ2865" s="24"/>
    </row>
    <row r="2866" spans="14:36" x14ac:dyDescent="0.2">
      <c r="N2866" s="29"/>
      <c r="O2866" s="29"/>
      <c r="AF2866" s="24"/>
      <c r="AG2866" s="24"/>
      <c r="AH2866" s="24"/>
      <c r="AI2866" s="24"/>
      <c r="AJ2866" s="24"/>
    </row>
    <row r="2867" spans="14:36" x14ac:dyDescent="0.2">
      <c r="N2867" s="29"/>
      <c r="O2867" s="29"/>
      <c r="AF2867" s="24"/>
      <c r="AG2867" s="24"/>
      <c r="AH2867" s="24"/>
      <c r="AI2867" s="24"/>
      <c r="AJ2867" s="24"/>
    </row>
    <row r="2868" spans="14:36" x14ac:dyDescent="0.2">
      <c r="N2868" s="29"/>
      <c r="O2868" s="29"/>
    </row>
    <row r="2869" spans="14:36" x14ac:dyDescent="0.2">
      <c r="N2869" s="29"/>
      <c r="O2869" s="29"/>
    </row>
    <row r="2870" spans="14:36" x14ac:dyDescent="0.2">
      <c r="N2870" s="29"/>
      <c r="O2870" s="29"/>
    </row>
    <row r="2871" spans="14:36" x14ac:dyDescent="0.2">
      <c r="N2871" s="29"/>
      <c r="O2871" s="29"/>
    </row>
    <row r="2872" spans="14:36" x14ac:dyDescent="0.2">
      <c r="N2872" s="29"/>
      <c r="O2872" s="29"/>
    </row>
    <row r="2873" spans="14:36" x14ac:dyDescent="0.2">
      <c r="N2873" s="29"/>
      <c r="O2873" s="29"/>
    </row>
    <row r="2874" spans="14:36" x14ac:dyDescent="0.2">
      <c r="N2874" s="29"/>
      <c r="O2874" s="29"/>
    </row>
    <row r="2875" spans="14:36" x14ac:dyDescent="0.2">
      <c r="N2875" s="29"/>
      <c r="O2875" s="29"/>
    </row>
    <row r="2876" spans="14:36" x14ac:dyDescent="0.2">
      <c r="N2876" s="29"/>
      <c r="O2876" s="29"/>
    </row>
    <row r="2877" spans="14:36" x14ac:dyDescent="0.2">
      <c r="N2877" s="29"/>
      <c r="O2877" s="29"/>
    </row>
    <row r="2878" spans="14:36" x14ac:dyDescent="0.2">
      <c r="N2878" s="29"/>
      <c r="O2878" s="29"/>
    </row>
    <row r="2879" spans="14:36" x14ac:dyDescent="0.2">
      <c r="N2879" s="29"/>
      <c r="O2879" s="29"/>
    </row>
    <row r="2880" spans="14:36" x14ac:dyDescent="0.2">
      <c r="N2880" s="29"/>
      <c r="O2880" s="29"/>
    </row>
    <row r="2881" spans="14:15" x14ac:dyDescent="0.2">
      <c r="N2881" s="29"/>
      <c r="O2881" s="29"/>
    </row>
    <row r="2882" spans="14:15" x14ac:dyDescent="0.2">
      <c r="N2882" s="29"/>
      <c r="O2882" s="29"/>
    </row>
    <row r="2883" spans="14:15" x14ac:dyDescent="0.2">
      <c r="N2883" s="29"/>
      <c r="O2883" s="29"/>
    </row>
    <row r="2884" spans="14:15" x14ac:dyDescent="0.2">
      <c r="N2884" s="29"/>
      <c r="O2884" s="29"/>
    </row>
    <row r="2885" spans="14:15" x14ac:dyDescent="0.2">
      <c r="N2885" s="29"/>
      <c r="O2885" s="29"/>
    </row>
    <row r="2886" spans="14:15" x14ac:dyDescent="0.2">
      <c r="N2886" s="29"/>
      <c r="O2886" s="29"/>
    </row>
    <row r="2887" spans="14:15" x14ac:dyDescent="0.2">
      <c r="N2887" s="29"/>
      <c r="O2887" s="29"/>
    </row>
    <row r="2888" spans="14:15" x14ac:dyDescent="0.2">
      <c r="N2888" s="29"/>
      <c r="O2888" s="29"/>
    </row>
    <row r="2889" spans="14:15" x14ac:dyDescent="0.2">
      <c r="N2889" s="29"/>
      <c r="O2889" s="29"/>
    </row>
    <row r="2890" spans="14:15" x14ac:dyDescent="0.2">
      <c r="N2890" s="29"/>
      <c r="O2890" s="29"/>
    </row>
    <row r="2891" spans="14:15" x14ac:dyDescent="0.2">
      <c r="N2891" s="29"/>
      <c r="O2891" s="29"/>
    </row>
    <row r="2892" spans="14:15" x14ac:dyDescent="0.2">
      <c r="N2892" s="29"/>
      <c r="O2892" s="29"/>
    </row>
    <row r="2893" spans="14:15" x14ac:dyDescent="0.2">
      <c r="N2893" s="29"/>
      <c r="O2893" s="29"/>
    </row>
    <row r="2894" spans="14:15" x14ac:dyDescent="0.2">
      <c r="N2894" s="29"/>
      <c r="O2894" s="29"/>
    </row>
    <row r="2895" spans="14:15" x14ac:dyDescent="0.2">
      <c r="N2895" s="29"/>
      <c r="O2895" s="29"/>
    </row>
    <row r="2896" spans="14:15" x14ac:dyDescent="0.2">
      <c r="N2896" s="29"/>
      <c r="O2896" s="29"/>
    </row>
    <row r="2897" spans="14:15" x14ac:dyDescent="0.2">
      <c r="N2897" s="29"/>
      <c r="O2897" s="29"/>
    </row>
    <row r="2898" spans="14:15" x14ac:dyDescent="0.2">
      <c r="N2898" s="29"/>
      <c r="O2898" s="29"/>
    </row>
    <row r="2899" spans="14:15" x14ac:dyDescent="0.2">
      <c r="N2899" s="29"/>
      <c r="O2899" s="29"/>
    </row>
    <row r="2900" spans="14:15" x14ac:dyDescent="0.2">
      <c r="N2900" s="29"/>
      <c r="O2900" s="29"/>
    </row>
    <row r="2901" spans="14:15" x14ac:dyDescent="0.2">
      <c r="N2901" s="29"/>
      <c r="O2901" s="29"/>
    </row>
    <row r="2902" spans="14:15" x14ac:dyDescent="0.2">
      <c r="N2902" s="29"/>
      <c r="O2902" s="29"/>
    </row>
    <row r="2903" spans="14:15" x14ac:dyDescent="0.2">
      <c r="N2903" s="29"/>
      <c r="O2903" s="29"/>
    </row>
    <row r="2904" spans="14:15" x14ac:dyDescent="0.2">
      <c r="N2904" s="29"/>
      <c r="O2904" s="29"/>
    </row>
    <row r="2905" spans="14:15" x14ac:dyDescent="0.2">
      <c r="N2905" s="29"/>
      <c r="O2905" s="29"/>
    </row>
    <row r="2906" spans="14:15" x14ac:dyDescent="0.2">
      <c r="N2906" s="29"/>
      <c r="O2906" s="29"/>
    </row>
    <row r="2907" spans="14:15" x14ac:dyDescent="0.2">
      <c r="N2907" s="29"/>
      <c r="O2907" s="29"/>
    </row>
    <row r="2908" spans="14:15" x14ac:dyDescent="0.2">
      <c r="N2908" s="29"/>
      <c r="O2908" s="29"/>
    </row>
    <row r="2909" spans="14:15" x14ac:dyDescent="0.2">
      <c r="N2909" s="29"/>
      <c r="O2909" s="29"/>
    </row>
    <row r="2910" spans="14:15" x14ac:dyDescent="0.2">
      <c r="N2910" s="29"/>
      <c r="O2910" s="29"/>
    </row>
    <row r="2911" spans="14:15" x14ac:dyDescent="0.2">
      <c r="N2911" s="29"/>
      <c r="O2911" s="29"/>
    </row>
    <row r="2912" spans="14:15" x14ac:dyDescent="0.2">
      <c r="N2912" s="29"/>
      <c r="O2912" s="29"/>
    </row>
    <row r="2913" spans="14:15" x14ac:dyDescent="0.2">
      <c r="N2913" s="29"/>
      <c r="O2913" s="29"/>
    </row>
    <row r="2914" spans="14:15" x14ac:dyDescent="0.2">
      <c r="N2914" s="29"/>
      <c r="O2914" s="29"/>
    </row>
    <row r="2915" spans="14:15" x14ac:dyDescent="0.2">
      <c r="N2915" s="29"/>
      <c r="O2915" s="29"/>
    </row>
    <row r="2916" spans="14:15" x14ac:dyDescent="0.2">
      <c r="N2916" s="29"/>
      <c r="O2916" s="29"/>
    </row>
    <row r="2917" spans="14:15" x14ac:dyDescent="0.2">
      <c r="N2917" s="29"/>
      <c r="O2917" s="29"/>
    </row>
    <row r="2918" spans="14:15" x14ac:dyDescent="0.2">
      <c r="N2918" s="29"/>
      <c r="O2918" s="29"/>
    </row>
    <row r="2919" spans="14:15" x14ac:dyDescent="0.2">
      <c r="N2919" s="29"/>
      <c r="O2919" s="29"/>
    </row>
    <row r="2920" spans="14:15" x14ac:dyDescent="0.2">
      <c r="N2920" s="29"/>
      <c r="O2920" s="29"/>
    </row>
    <row r="2921" spans="14:15" x14ac:dyDescent="0.2">
      <c r="N2921" s="29"/>
      <c r="O2921" s="29"/>
    </row>
    <row r="2922" spans="14:15" x14ac:dyDescent="0.2">
      <c r="N2922" s="29"/>
      <c r="O2922" s="29"/>
    </row>
    <row r="2923" spans="14:15" x14ac:dyDescent="0.2">
      <c r="N2923" s="29"/>
      <c r="O2923" s="29"/>
    </row>
    <row r="2924" spans="14:15" x14ac:dyDescent="0.2">
      <c r="N2924" s="29"/>
      <c r="O2924" s="29"/>
    </row>
    <row r="2925" spans="14:15" x14ac:dyDescent="0.2">
      <c r="N2925" s="29"/>
      <c r="O2925" s="29"/>
    </row>
    <row r="2926" spans="14:15" x14ac:dyDescent="0.2">
      <c r="N2926" s="29"/>
      <c r="O2926" s="29"/>
    </row>
    <row r="2927" spans="14:15" x14ac:dyDescent="0.2">
      <c r="N2927" s="29"/>
      <c r="O2927" s="29"/>
    </row>
    <row r="2928" spans="14:15" x14ac:dyDescent="0.2">
      <c r="N2928" s="29"/>
      <c r="O2928" s="29"/>
    </row>
    <row r="2929" spans="14:15" x14ac:dyDescent="0.2">
      <c r="N2929" s="29"/>
      <c r="O2929" s="29"/>
    </row>
    <row r="2930" spans="14:15" x14ac:dyDescent="0.2">
      <c r="N2930" s="29"/>
      <c r="O2930" s="29"/>
    </row>
    <row r="2931" spans="14:15" x14ac:dyDescent="0.2">
      <c r="N2931" s="29"/>
      <c r="O2931" s="29"/>
    </row>
    <row r="2932" spans="14:15" x14ac:dyDescent="0.2">
      <c r="N2932" s="29"/>
      <c r="O2932" s="29"/>
    </row>
    <row r="2933" spans="14:15" x14ac:dyDescent="0.2">
      <c r="N2933" s="29"/>
      <c r="O2933" s="29"/>
    </row>
    <row r="2934" spans="14:15" x14ac:dyDescent="0.2">
      <c r="N2934" s="29"/>
      <c r="O2934" s="29"/>
    </row>
    <row r="2935" spans="14:15" x14ac:dyDescent="0.2">
      <c r="N2935" s="29"/>
      <c r="O2935" s="29"/>
    </row>
    <row r="2936" spans="14:15" x14ac:dyDescent="0.2">
      <c r="N2936" s="29"/>
      <c r="O2936" s="29"/>
    </row>
    <row r="2937" spans="14:15" x14ac:dyDescent="0.2">
      <c r="N2937" s="29"/>
      <c r="O2937" s="29"/>
    </row>
    <row r="2938" spans="14:15" x14ac:dyDescent="0.2">
      <c r="N2938" s="29"/>
      <c r="O2938" s="29"/>
    </row>
    <row r="2939" spans="14:15" x14ac:dyDescent="0.2">
      <c r="N2939" s="29"/>
      <c r="O2939" s="29"/>
    </row>
    <row r="2940" spans="14:15" x14ac:dyDescent="0.2">
      <c r="N2940" s="29"/>
      <c r="O2940" s="29"/>
    </row>
    <row r="2941" spans="14:15" x14ac:dyDescent="0.2">
      <c r="N2941" s="29"/>
      <c r="O2941" s="29"/>
    </row>
    <row r="2942" spans="14:15" x14ac:dyDescent="0.2">
      <c r="N2942" s="29"/>
      <c r="O2942" s="29"/>
    </row>
    <row r="2943" spans="14:15" x14ac:dyDescent="0.2">
      <c r="N2943" s="29"/>
      <c r="O2943" s="29"/>
    </row>
    <row r="2944" spans="14:15" x14ac:dyDescent="0.2">
      <c r="N2944" s="29"/>
      <c r="O2944" s="29"/>
    </row>
    <row r="2945" spans="14:15" x14ac:dyDescent="0.2">
      <c r="N2945" s="29"/>
      <c r="O2945" s="29"/>
    </row>
    <row r="2946" spans="14:15" x14ac:dyDescent="0.2">
      <c r="N2946" s="29"/>
      <c r="O2946" s="29"/>
    </row>
    <row r="2947" spans="14:15" x14ac:dyDescent="0.2">
      <c r="N2947" s="29"/>
      <c r="O2947" s="29"/>
    </row>
    <row r="2948" spans="14:15" x14ac:dyDescent="0.2">
      <c r="N2948" s="29"/>
      <c r="O2948" s="29"/>
    </row>
    <row r="2949" spans="14:15" x14ac:dyDescent="0.2">
      <c r="N2949" s="29"/>
      <c r="O2949" s="29"/>
    </row>
    <row r="2950" spans="14:15" x14ac:dyDescent="0.2">
      <c r="N2950" s="29"/>
      <c r="O2950" s="29"/>
    </row>
    <row r="2951" spans="14:15" x14ac:dyDescent="0.2">
      <c r="N2951" s="29"/>
      <c r="O2951" s="29"/>
    </row>
    <row r="2952" spans="14:15" x14ac:dyDescent="0.2">
      <c r="N2952" s="29"/>
      <c r="O2952" s="29"/>
    </row>
    <row r="2953" spans="14:15" x14ac:dyDescent="0.2">
      <c r="N2953" s="29"/>
      <c r="O2953" s="29"/>
    </row>
    <row r="2954" spans="14:15" x14ac:dyDescent="0.2">
      <c r="N2954" s="29"/>
      <c r="O2954" s="29"/>
    </row>
    <row r="2955" spans="14:15" x14ac:dyDescent="0.2">
      <c r="N2955" s="29"/>
      <c r="O2955" s="29"/>
    </row>
    <row r="2956" spans="14:15" x14ac:dyDescent="0.2">
      <c r="N2956" s="29"/>
      <c r="O2956" s="29"/>
    </row>
    <row r="2957" spans="14:15" x14ac:dyDescent="0.2">
      <c r="N2957" s="29"/>
      <c r="O2957" s="29"/>
    </row>
    <row r="2958" spans="14:15" x14ac:dyDescent="0.2">
      <c r="N2958" s="29"/>
      <c r="O2958" s="29"/>
    </row>
    <row r="2959" spans="14:15" x14ac:dyDescent="0.2">
      <c r="N2959" s="29"/>
      <c r="O2959" s="29"/>
    </row>
    <row r="2960" spans="14:15" x14ac:dyDescent="0.2">
      <c r="N2960" s="29"/>
      <c r="O2960" s="29"/>
    </row>
    <row r="2961" spans="14:15" x14ac:dyDescent="0.2">
      <c r="N2961" s="29"/>
      <c r="O2961" s="29"/>
    </row>
    <row r="2962" spans="14:15" x14ac:dyDescent="0.2">
      <c r="N2962" s="29"/>
      <c r="O2962" s="29"/>
    </row>
    <row r="2963" spans="14:15" x14ac:dyDescent="0.2">
      <c r="N2963" s="29"/>
      <c r="O2963" s="29"/>
    </row>
    <row r="2964" spans="14:15" x14ac:dyDescent="0.2">
      <c r="N2964" s="29"/>
      <c r="O2964" s="29"/>
    </row>
    <row r="2965" spans="14:15" x14ac:dyDescent="0.2">
      <c r="N2965" s="29"/>
      <c r="O2965" s="29"/>
    </row>
    <row r="2966" spans="14:15" x14ac:dyDescent="0.2">
      <c r="N2966" s="29"/>
      <c r="O2966" s="29"/>
    </row>
    <row r="2967" spans="14:15" x14ac:dyDescent="0.2">
      <c r="N2967" s="29"/>
      <c r="O2967" s="29"/>
    </row>
    <row r="2968" spans="14:15" x14ac:dyDescent="0.2">
      <c r="N2968" s="29"/>
      <c r="O2968" s="29"/>
    </row>
    <row r="2969" spans="14:15" x14ac:dyDescent="0.2">
      <c r="N2969" s="29"/>
      <c r="O2969" s="29"/>
    </row>
    <row r="2970" spans="14:15" x14ac:dyDescent="0.2">
      <c r="N2970" s="29"/>
      <c r="O2970" s="29"/>
    </row>
    <row r="2971" spans="14:15" x14ac:dyDescent="0.2">
      <c r="N2971" s="29"/>
      <c r="O2971" s="29"/>
    </row>
    <row r="2972" spans="14:15" x14ac:dyDescent="0.2">
      <c r="N2972" s="29"/>
      <c r="O2972" s="29"/>
    </row>
    <row r="2973" spans="14:15" x14ac:dyDescent="0.2">
      <c r="N2973" s="29"/>
      <c r="O2973" s="29"/>
    </row>
    <row r="2974" spans="14:15" x14ac:dyDescent="0.2">
      <c r="N2974" s="29"/>
      <c r="O2974" s="29"/>
    </row>
    <row r="2975" spans="14:15" x14ac:dyDescent="0.2">
      <c r="N2975" s="29"/>
      <c r="O2975" s="29"/>
    </row>
    <row r="2976" spans="14:15" x14ac:dyDescent="0.2">
      <c r="N2976" s="29"/>
      <c r="O2976" s="29"/>
    </row>
    <row r="2977" spans="14:15" x14ac:dyDescent="0.2">
      <c r="N2977" s="29"/>
      <c r="O2977" s="29"/>
    </row>
    <row r="2978" spans="14:15" x14ac:dyDescent="0.2">
      <c r="N2978" s="29"/>
      <c r="O2978" s="29"/>
    </row>
    <row r="2979" spans="14:15" x14ac:dyDescent="0.2">
      <c r="N2979" s="29"/>
      <c r="O2979" s="29"/>
    </row>
    <row r="2980" spans="14:15" x14ac:dyDescent="0.2">
      <c r="N2980" s="29"/>
      <c r="O2980" s="29"/>
    </row>
    <row r="2981" spans="14:15" x14ac:dyDescent="0.2">
      <c r="N2981" s="29"/>
      <c r="O2981" s="29"/>
    </row>
    <row r="2982" spans="14:15" x14ac:dyDescent="0.2">
      <c r="N2982" s="29"/>
      <c r="O2982" s="29"/>
    </row>
    <row r="2983" spans="14:15" x14ac:dyDescent="0.2">
      <c r="N2983" s="29"/>
      <c r="O2983" s="29"/>
    </row>
    <row r="2984" spans="14:15" x14ac:dyDescent="0.2">
      <c r="N2984" s="29"/>
      <c r="O2984" s="29"/>
    </row>
    <row r="2985" spans="14:15" x14ac:dyDescent="0.2">
      <c r="N2985" s="29"/>
      <c r="O2985" s="29"/>
    </row>
    <row r="2986" spans="14:15" x14ac:dyDescent="0.2">
      <c r="N2986" s="29"/>
      <c r="O2986" s="29"/>
    </row>
    <row r="2987" spans="14:15" x14ac:dyDescent="0.2">
      <c r="N2987" s="29"/>
      <c r="O2987" s="29"/>
    </row>
    <row r="2988" spans="14:15" x14ac:dyDescent="0.2">
      <c r="N2988" s="29"/>
      <c r="O2988" s="29"/>
    </row>
    <row r="2989" spans="14:15" x14ac:dyDescent="0.2">
      <c r="N2989" s="29"/>
      <c r="O2989" s="29"/>
    </row>
    <row r="2990" spans="14:15" x14ac:dyDescent="0.2">
      <c r="N2990" s="29"/>
      <c r="O2990" s="29"/>
    </row>
    <row r="2991" spans="14:15" x14ac:dyDescent="0.2">
      <c r="N2991" s="29"/>
      <c r="O2991" s="29"/>
    </row>
    <row r="2992" spans="14:15" x14ac:dyDescent="0.2">
      <c r="N2992" s="29"/>
      <c r="O2992" s="29"/>
    </row>
    <row r="2993" spans="14:15" x14ac:dyDescent="0.2">
      <c r="N2993" s="29"/>
      <c r="O2993" s="29"/>
    </row>
    <row r="2994" spans="14:15" x14ac:dyDescent="0.2">
      <c r="N2994" s="29"/>
      <c r="O2994" s="29"/>
    </row>
    <row r="2995" spans="14:15" x14ac:dyDescent="0.2">
      <c r="N2995" s="29"/>
      <c r="O2995" s="29"/>
    </row>
    <row r="2996" spans="14:15" x14ac:dyDescent="0.2">
      <c r="N2996" s="29"/>
      <c r="O2996" s="29"/>
    </row>
    <row r="2997" spans="14:15" x14ac:dyDescent="0.2">
      <c r="N2997" s="29"/>
      <c r="O2997" s="29"/>
    </row>
    <row r="2998" spans="14:15" x14ac:dyDescent="0.2">
      <c r="N2998" s="29"/>
      <c r="O2998" s="29"/>
    </row>
    <row r="2999" spans="14:15" x14ac:dyDescent="0.2">
      <c r="N2999" s="29"/>
      <c r="O2999" s="29"/>
    </row>
    <row r="3000" spans="14:15" x14ac:dyDescent="0.2">
      <c r="N3000" s="29"/>
      <c r="O3000" s="29"/>
    </row>
    <row r="3001" spans="14:15" x14ac:dyDescent="0.2">
      <c r="N3001" s="29"/>
      <c r="O3001" s="29"/>
    </row>
    <row r="3002" spans="14:15" x14ac:dyDescent="0.2">
      <c r="N3002" s="29"/>
      <c r="O3002" s="29"/>
    </row>
    <row r="3003" spans="14:15" x14ac:dyDescent="0.2">
      <c r="N3003" s="29"/>
      <c r="O3003" s="29"/>
    </row>
    <row r="3004" spans="14:15" x14ac:dyDescent="0.2">
      <c r="N3004" s="29"/>
      <c r="O3004" s="29"/>
    </row>
    <row r="3005" spans="14:15" x14ac:dyDescent="0.2">
      <c r="N3005" s="29"/>
      <c r="O3005" s="29"/>
    </row>
    <row r="3006" spans="14:15" x14ac:dyDescent="0.2">
      <c r="N3006" s="29"/>
      <c r="O3006" s="29"/>
    </row>
    <row r="3007" spans="14:15" x14ac:dyDescent="0.2">
      <c r="N3007" s="29"/>
      <c r="O3007" s="29"/>
    </row>
    <row r="3008" spans="14:15" x14ac:dyDescent="0.2">
      <c r="N3008" s="29"/>
      <c r="O3008" s="29"/>
    </row>
    <row r="3009" spans="14:15" x14ac:dyDescent="0.2">
      <c r="N3009" s="29"/>
      <c r="O3009" s="29"/>
    </row>
    <row r="3010" spans="14:15" x14ac:dyDescent="0.2">
      <c r="N3010" s="29"/>
      <c r="O3010" s="29"/>
    </row>
    <row r="3011" spans="14:15" x14ac:dyDescent="0.2">
      <c r="N3011" s="29"/>
      <c r="O3011" s="29"/>
    </row>
    <row r="3012" spans="14:15" x14ac:dyDescent="0.2">
      <c r="N3012" s="29"/>
      <c r="O3012" s="29"/>
    </row>
    <row r="3013" spans="14:15" x14ac:dyDescent="0.2">
      <c r="N3013" s="29"/>
      <c r="O3013" s="29"/>
    </row>
    <row r="3014" spans="14:15" x14ac:dyDescent="0.2">
      <c r="N3014" s="29"/>
      <c r="O3014" s="29"/>
    </row>
    <row r="3015" spans="14:15" x14ac:dyDescent="0.2">
      <c r="N3015" s="29"/>
      <c r="O3015" s="29"/>
    </row>
    <row r="3016" spans="14:15" x14ac:dyDescent="0.2">
      <c r="N3016" s="29"/>
      <c r="O3016" s="29"/>
    </row>
    <row r="3017" spans="14:15" x14ac:dyDescent="0.2">
      <c r="N3017" s="29"/>
      <c r="O3017" s="29"/>
    </row>
    <row r="3018" spans="14:15" x14ac:dyDescent="0.2">
      <c r="N3018" s="29"/>
      <c r="O3018" s="29"/>
    </row>
    <row r="3019" spans="14:15" x14ac:dyDescent="0.2">
      <c r="N3019" s="29"/>
      <c r="O3019" s="29"/>
    </row>
    <row r="3020" spans="14:15" x14ac:dyDescent="0.2">
      <c r="N3020" s="29"/>
      <c r="O3020" s="29"/>
    </row>
    <row r="3021" spans="14:15" x14ac:dyDescent="0.2">
      <c r="N3021" s="29"/>
      <c r="O3021" s="29"/>
    </row>
    <row r="3022" spans="14:15" x14ac:dyDescent="0.2">
      <c r="N3022" s="29"/>
      <c r="O3022" s="29"/>
    </row>
    <row r="3023" spans="14:15" x14ac:dyDescent="0.2">
      <c r="N3023" s="29"/>
      <c r="O3023" s="29"/>
    </row>
    <row r="3024" spans="14:15" x14ac:dyDescent="0.2">
      <c r="N3024" s="29"/>
      <c r="O3024" s="29"/>
    </row>
    <row r="3025" spans="14:15" x14ac:dyDescent="0.2">
      <c r="N3025" s="29"/>
      <c r="O3025" s="29"/>
    </row>
    <row r="3026" spans="14:15" x14ac:dyDescent="0.2">
      <c r="N3026" s="29"/>
      <c r="O3026" s="29"/>
    </row>
    <row r="3027" spans="14:15" x14ac:dyDescent="0.2">
      <c r="N3027" s="29"/>
      <c r="O3027" s="29"/>
    </row>
    <row r="3028" spans="14:15" x14ac:dyDescent="0.2">
      <c r="N3028" s="29"/>
      <c r="O3028" s="29"/>
    </row>
    <row r="3029" spans="14:15" x14ac:dyDescent="0.2">
      <c r="N3029" s="29"/>
      <c r="O3029" s="29"/>
    </row>
    <row r="3030" spans="14:15" x14ac:dyDescent="0.2">
      <c r="N3030" s="29"/>
      <c r="O3030" s="29"/>
    </row>
    <row r="3031" spans="14:15" x14ac:dyDescent="0.2">
      <c r="N3031" s="29"/>
      <c r="O3031" s="29"/>
    </row>
    <row r="3032" spans="14:15" x14ac:dyDescent="0.2">
      <c r="N3032" s="29"/>
      <c r="O3032" s="29"/>
    </row>
    <row r="3033" spans="14:15" x14ac:dyDescent="0.2">
      <c r="N3033" s="29"/>
      <c r="O3033" s="29"/>
    </row>
    <row r="3034" spans="14:15" x14ac:dyDescent="0.2">
      <c r="N3034" s="29"/>
      <c r="O3034" s="29"/>
    </row>
    <row r="3035" spans="14:15" x14ac:dyDescent="0.2">
      <c r="N3035" s="29"/>
      <c r="O3035" s="29"/>
    </row>
    <row r="3036" spans="14:15" x14ac:dyDescent="0.2">
      <c r="N3036" s="29"/>
      <c r="O3036" s="29"/>
    </row>
    <row r="3037" spans="14:15" x14ac:dyDescent="0.2">
      <c r="N3037" s="29"/>
      <c r="O3037" s="29"/>
    </row>
    <row r="3038" spans="14:15" x14ac:dyDescent="0.2">
      <c r="N3038" s="29"/>
      <c r="O3038" s="29"/>
    </row>
    <row r="3039" spans="14:15" x14ac:dyDescent="0.2">
      <c r="N3039" s="29"/>
      <c r="O3039" s="29"/>
    </row>
    <row r="3040" spans="14:15" x14ac:dyDescent="0.2">
      <c r="N3040" s="29"/>
      <c r="O3040" s="29"/>
    </row>
    <row r="3041" spans="14:15" x14ac:dyDescent="0.2">
      <c r="N3041" s="29"/>
      <c r="O3041" s="29"/>
    </row>
    <row r="3042" spans="14:15" x14ac:dyDescent="0.2">
      <c r="N3042" s="29"/>
      <c r="O3042" s="29"/>
    </row>
    <row r="3043" spans="14:15" x14ac:dyDescent="0.2">
      <c r="N3043" s="29"/>
      <c r="O3043" s="29"/>
    </row>
    <row r="3044" spans="14:15" x14ac:dyDescent="0.2">
      <c r="N3044" s="29"/>
      <c r="O3044" s="29"/>
    </row>
    <row r="3045" spans="14:15" x14ac:dyDescent="0.2">
      <c r="N3045" s="29"/>
      <c r="O3045" s="29"/>
    </row>
    <row r="3046" spans="14:15" x14ac:dyDescent="0.2">
      <c r="N3046" s="29"/>
      <c r="O3046" s="29"/>
    </row>
    <row r="3047" spans="14:15" x14ac:dyDescent="0.2">
      <c r="N3047" s="29"/>
      <c r="O3047" s="29"/>
    </row>
    <row r="3048" spans="14:15" x14ac:dyDescent="0.2">
      <c r="N3048" s="29"/>
      <c r="O3048" s="29"/>
    </row>
    <row r="3049" spans="14:15" x14ac:dyDescent="0.2">
      <c r="N3049" s="29"/>
      <c r="O3049" s="29"/>
    </row>
    <row r="3050" spans="14:15" x14ac:dyDescent="0.2">
      <c r="N3050" s="29"/>
      <c r="O3050" s="29"/>
    </row>
    <row r="3051" spans="14:15" x14ac:dyDescent="0.2">
      <c r="N3051" s="29"/>
      <c r="O3051" s="29"/>
    </row>
    <row r="3052" spans="14:15" x14ac:dyDescent="0.2">
      <c r="N3052" s="29"/>
      <c r="O3052" s="29"/>
    </row>
    <row r="3053" spans="14:15" x14ac:dyDescent="0.2">
      <c r="N3053" s="29"/>
      <c r="O3053" s="29"/>
    </row>
    <row r="3054" spans="14:15" x14ac:dyDescent="0.2">
      <c r="N3054" s="29"/>
      <c r="O3054" s="29"/>
    </row>
    <row r="3055" spans="14:15" x14ac:dyDescent="0.2">
      <c r="N3055" s="29"/>
      <c r="O3055" s="29"/>
    </row>
    <row r="3056" spans="14:15" x14ac:dyDescent="0.2">
      <c r="N3056" s="29"/>
      <c r="O3056" s="29"/>
    </row>
    <row r="3057" spans="14:15" x14ac:dyDescent="0.2">
      <c r="N3057" s="29"/>
      <c r="O3057" s="29"/>
    </row>
    <row r="3058" spans="14:15" x14ac:dyDescent="0.2">
      <c r="N3058" s="29"/>
      <c r="O3058" s="29"/>
    </row>
    <row r="3059" spans="14:15" x14ac:dyDescent="0.2">
      <c r="N3059" s="29"/>
      <c r="O3059" s="29"/>
    </row>
    <row r="3060" spans="14:15" x14ac:dyDescent="0.2">
      <c r="N3060" s="29"/>
      <c r="O3060" s="29"/>
    </row>
    <row r="3061" spans="14:15" x14ac:dyDescent="0.2">
      <c r="N3061" s="29"/>
      <c r="O3061" s="29"/>
    </row>
    <row r="3062" spans="14:15" x14ac:dyDescent="0.2">
      <c r="N3062" s="29"/>
      <c r="O3062" s="29"/>
    </row>
    <row r="3063" spans="14:15" x14ac:dyDescent="0.2">
      <c r="N3063" s="29"/>
      <c r="O3063" s="29"/>
    </row>
    <row r="3064" spans="14:15" x14ac:dyDescent="0.2">
      <c r="N3064" s="29"/>
      <c r="O3064" s="29"/>
    </row>
    <row r="3065" spans="14:15" x14ac:dyDescent="0.2">
      <c r="N3065" s="29"/>
      <c r="O3065" s="29"/>
    </row>
    <row r="3066" spans="14:15" x14ac:dyDescent="0.2">
      <c r="N3066" s="29"/>
      <c r="O3066" s="29"/>
    </row>
    <row r="3067" spans="14:15" x14ac:dyDescent="0.2">
      <c r="N3067" s="29"/>
      <c r="O3067" s="29"/>
    </row>
    <row r="3068" spans="14:15" x14ac:dyDescent="0.2">
      <c r="N3068" s="29"/>
      <c r="O3068" s="29"/>
    </row>
    <row r="3069" spans="14:15" x14ac:dyDescent="0.2">
      <c r="N3069" s="29"/>
      <c r="O3069" s="29"/>
    </row>
    <row r="3070" spans="14:15" x14ac:dyDescent="0.2">
      <c r="N3070" s="29"/>
      <c r="O3070" s="29"/>
    </row>
    <row r="3071" spans="14:15" x14ac:dyDescent="0.2">
      <c r="N3071" s="29"/>
      <c r="O3071" s="29"/>
    </row>
    <row r="3072" spans="14:15" x14ac:dyDescent="0.2">
      <c r="N3072" s="29"/>
      <c r="O3072" s="29"/>
    </row>
    <row r="3073" spans="14:15" x14ac:dyDescent="0.2">
      <c r="N3073" s="29"/>
      <c r="O3073" s="29"/>
    </row>
    <row r="3074" spans="14:15" x14ac:dyDescent="0.2">
      <c r="N3074" s="29"/>
      <c r="O3074" s="29"/>
    </row>
    <row r="3075" spans="14:15" x14ac:dyDescent="0.2">
      <c r="N3075" s="29"/>
      <c r="O3075" s="29"/>
    </row>
    <row r="3076" spans="14:15" x14ac:dyDescent="0.2">
      <c r="N3076" s="29"/>
      <c r="O3076" s="29"/>
    </row>
    <row r="3077" spans="14:15" x14ac:dyDescent="0.2">
      <c r="N3077" s="29"/>
      <c r="O3077" s="29"/>
    </row>
    <row r="3078" spans="14:15" x14ac:dyDescent="0.2">
      <c r="N3078" s="29"/>
      <c r="O3078" s="29"/>
    </row>
    <row r="3079" spans="14:15" x14ac:dyDescent="0.2">
      <c r="N3079" s="29"/>
      <c r="O3079" s="29"/>
    </row>
    <row r="3080" spans="14:15" x14ac:dyDescent="0.2">
      <c r="N3080" s="29"/>
      <c r="O3080" s="29"/>
    </row>
    <row r="3081" spans="14:15" x14ac:dyDescent="0.2">
      <c r="N3081" s="29"/>
      <c r="O3081" s="29"/>
    </row>
    <row r="3082" spans="14:15" x14ac:dyDescent="0.2">
      <c r="N3082" s="29"/>
      <c r="O3082" s="29"/>
    </row>
    <row r="3083" spans="14:15" x14ac:dyDescent="0.2">
      <c r="N3083" s="29"/>
      <c r="O3083" s="29"/>
    </row>
    <row r="3084" spans="14:15" x14ac:dyDescent="0.2">
      <c r="N3084" s="29"/>
      <c r="O3084" s="29"/>
    </row>
    <row r="3085" spans="14:15" x14ac:dyDescent="0.2">
      <c r="N3085" s="29"/>
      <c r="O3085" s="29"/>
    </row>
    <row r="3086" spans="14:15" x14ac:dyDescent="0.2">
      <c r="N3086" s="29"/>
      <c r="O3086" s="29"/>
    </row>
    <row r="3087" spans="14:15" x14ac:dyDescent="0.2">
      <c r="N3087" s="29"/>
      <c r="O3087" s="29"/>
    </row>
    <row r="3088" spans="14:15" x14ac:dyDescent="0.2">
      <c r="N3088" s="29"/>
      <c r="O3088" s="29"/>
    </row>
    <row r="3089" spans="14:15" x14ac:dyDescent="0.2">
      <c r="N3089" s="29"/>
      <c r="O3089" s="29"/>
    </row>
    <row r="3090" spans="14:15" x14ac:dyDescent="0.2">
      <c r="N3090" s="29"/>
      <c r="O3090" s="29"/>
    </row>
    <row r="3091" spans="14:15" x14ac:dyDescent="0.2">
      <c r="N3091" s="29"/>
      <c r="O3091" s="29"/>
    </row>
    <row r="3092" spans="14:15" x14ac:dyDescent="0.2">
      <c r="N3092" s="29"/>
      <c r="O3092" s="29"/>
    </row>
    <row r="3093" spans="14:15" x14ac:dyDescent="0.2">
      <c r="N3093" s="29"/>
      <c r="O3093" s="29"/>
    </row>
    <row r="3094" spans="14:15" x14ac:dyDescent="0.2">
      <c r="N3094" s="29"/>
      <c r="O3094" s="29"/>
    </row>
    <row r="3095" spans="14:15" x14ac:dyDescent="0.2">
      <c r="N3095" s="29"/>
      <c r="O3095" s="29"/>
    </row>
    <row r="3096" spans="14:15" x14ac:dyDescent="0.2">
      <c r="N3096" s="29"/>
      <c r="O3096" s="29"/>
    </row>
    <row r="3097" spans="14:15" x14ac:dyDescent="0.2">
      <c r="N3097" s="29"/>
      <c r="O3097" s="29"/>
    </row>
    <row r="3098" spans="14:15" x14ac:dyDescent="0.2">
      <c r="N3098" s="29"/>
      <c r="O3098" s="29"/>
    </row>
    <row r="3099" spans="14:15" x14ac:dyDescent="0.2">
      <c r="N3099" s="29"/>
      <c r="O3099" s="29"/>
    </row>
    <row r="3100" spans="14:15" x14ac:dyDescent="0.2">
      <c r="N3100" s="29"/>
      <c r="O3100" s="29"/>
    </row>
    <row r="3101" spans="14:15" x14ac:dyDescent="0.2">
      <c r="N3101" s="29"/>
      <c r="O3101" s="29"/>
    </row>
    <row r="3102" spans="14:15" x14ac:dyDescent="0.2">
      <c r="N3102" s="29"/>
      <c r="O3102" s="29"/>
    </row>
    <row r="3103" spans="14:15" x14ac:dyDescent="0.2">
      <c r="N3103" s="29"/>
      <c r="O3103" s="29"/>
    </row>
    <row r="3104" spans="14:15" x14ac:dyDescent="0.2">
      <c r="N3104" s="29"/>
      <c r="O3104" s="29"/>
    </row>
    <row r="3105" spans="14:15" x14ac:dyDescent="0.2">
      <c r="N3105" s="29"/>
      <c r="O3105" s="29"/>
    </row>
    <row r="3106" spans="14:15" x14ac:dyDescent="0.2">
      <c r="N3106" s="29"/>
      <c r="O3106" s="29"/>
    </row>
    <row r="3107" spans="14:15" x14ac:dyDescent="0.2">
      <c r="N3107" s="29"/>
      <c r="O3107" s="29"/>
    </row>
    <row r="3108" spans="14:15" x14ac:dyDescent="0.2">
      <c r="N3108" s="29"/>
      <c r="O3108" s="29"/>
    </row>
    <row r="3109" spans="14:15" x14ac:dyDescent="0.2">
      <c r="N3109" s="29"/>
      <c r="O3109" s="29"/>
    </row>
    <row r="3110" spans="14:15" x14ac:dyDescent="0.2">
      <c r="N3110" s="29"/>
      <c r="O3110" s="29"/>
    </row>
    <row r="3111" spans="14:15" x14ac:dyDescent="0.2">
      <c r="N3111" s="29"/>
      <c r="O3111" s="29"/>
    </row>
    <row r="3112" spans="14:15" x14ac:dyDescent="0.2">
      <c r="N3112" s="29"/>
      <c r="O3112" s="29"/>
    </row>
    <row r="3113" spans="14:15" x14ac:dyDescent="0.2">
      <c r="N3113" s="29"/>
      <c r="O3113" s="29"/>
    </row>
    <row r="3114" spans="14:15" x14ac:dyDescent="0.2">
      <c r="N3114" s="29"/>
      <c r="O3114" s="29"/>
    </row>
    <row r="3115" spans="14:15" x14ac:dyDescent="0.2">
      <c r="N3115" s="29"/>
      <c r="O3115" s="29"/>
    </row>
    <row r="3116" spans="14:15" x14ac:dyDescent="0.2">
      <c r="N3116" s="29"/>
      <c r="O3116" s="29"/>
    </row>
    <row r="3117" spans="14:15" x14ac:dyDescent="0.2">
      <c r="N3117" s="29"/>
      <c r="O3117" s="29"/>
    </row>
    <row r="3118" spans="14:15" x14ac:dyDescent="0.2">
      <c r="N3118" s="29"/>
      <c r="O3118" s="29"/>
    </row>
    <row r="3119" spans="14:15" x14ac:dyDescent="0.2">
      <c r="N3119" s="29"/>
      <c r="O3119" s="29"/>
    </row>
    <row r="3120" spans="14:15" x14ac:dyDescent="0.2">
      <c r="N3120" s="29"/>
      <c r="O3120" s="29"/>
    </row>
    <row r="3121" spans="14:15" x14ac:dyDescent="0.2">
      <c r="N3121" s="29"/>
      <c r="O3121" s="29"/>
    </row>
    <row r="3122" spans="14:15" x14ac:dyDescent="0.2">
      <c r="N3122" s="29"/>
      <c r="O3122" s="29"/>
    </row>
    <row r="3123" spans="14:15" x14ac:dyDescent="0.2">
      <c r="N3123" s="29"/>
      <c r="O3123" s="29"/>
    </row>
    <row r="3124" spans="14:15" x14ac:dyDescent="0.2">
      <c r="N3124" s="29"/>
      <c r="O3124" s="29"/>
    </row>
    <row r="3125" spans="14:15" x14ac:dyDescent="0.2">
      <c r="N3125" s="29"/>
      <c r="O3125" s="29"/>
    </row>
    <row r="3126" spans="14:15" x14ac:dyDescent="0.2">
      <c r="N3126" s="29"/>
      <c r="O3126" s="29"/>
    </row>
    <row r="3127" spans="14:15" x14ac:dyDescent="0.2">
      <c r="N3127" s="29"/>
      <c r="O3127" s="29"/>
    </row>
    <row r="3128" spans="14:15" x14ac:dyDescent="0.2">
      <c r="N3128" s="29"/>
      <c r="O3128" s="29"/>
    </row>
    <row r="3129" spans="14:15" x14ac:dyDescent="0.2">
      <c r="N3129" s="29"/>
      <c r="O3129" s="29"/>
    </row>
    <row r="3130" spans="14:15" x14ac:dyDescent="0.2">
      <c r="N3130" s="29"/>
      <c r="O3130" s="29"/>
    </row>
    <row r="3131" spans="14:15" x14ac:dyDescent="0.2">
      <c r="N3131" s="29"/>
      <c r="O3131" s="29"/>
    </row>
    <row r="3132" spans="14:15" x14ac:dyDescent="0.2">
      <c r="N3132" s="29"/>
      <c r="O3132" s="29"/>
    </row>
    <row r="3133" spans="14:15" x14ac:dyDescent="0.2">
      <c r="N3133" s="29"/>
      <c r="O3133" s="29"/>
    </row>
    <row r="3134" spans="14:15" x14ac:dyDescent="0.2">
      <c r="N3134" s="29"/>
      <c r="O3134" s="29"/>
    </row>
    <row r="3135" spans="14:15" x14ac:dyDescent="0.2">
      <c r="N3135" s="29"/>
      <c r="O3135" s="29"/>
    </row>
    <row r="3136" spans="14:15" x14ac:dyDescent="0.2">
      <c r="N3136" s="29"/>
      <c r="O3136" s="29"/>
    </row>
    <row r="3137" spans="14:15" x14ac:dyDescent="0.2">
      <c r="N3137" s="29"/>
      <c r="O3137" s="29"/>
    </row>
    <row r="3138" spans="14:15" x14ac:dyDescent="0.2">
      <c r="N3138" s="29"/>
      <c r="O3138" s="29"/>
    </row>
    <row r="3139" spans="14:15" x14ac:dyDescent="0.2">
      <c r="N3139" s="29"/>
      <c r="O3139" s="29"/>
    </row>
    <row r="3140" spans="14:15" x14ac:dyDescent="0.2">
      <c r="N3140" s="29"/>
      <c r="O3140" s="29"/>
    </row>
    <row r="3141" spans="14:15" x14ac:dyDescent="0.2">
      <c r="N3141" s="29"/>
      <c r="O3141" s="29"/>
    </row>
    <row r="3142" spans="14:15" x14ac:dyDescent="0.2">
      <c r="N3142" s="29"/>
      <c r="O3142" s="29"/>
    </row>
    <row r="3143" spans="14:15" x14ac:dyDescent="0.2">
      <c r="N3143" s="29"/>
      <c r="O3143" s="29"/>
    </row>
    <row r="3144" spans="14:15" x14ac:dyDescent="0.2">
      <c r="N3144" s="29"/>
      <c r="O3144" s="29"/>
    </row>
    <row r="3145" spans="14:15" x14ac:dyDescent="0.2">
      <c r="N3145" s="29"/>
      <c r="O3145" s="29"/>
    </row>
    <row r="3146" spans="14:15" x14ac:dyDescent="0.2">
      <c r="N3146" s="29"/>
      <c r="O3146" s="29"/>
    </row>
    <row r="3147" spans="14:15" x14ac:dyDescent="0.2">
      <c r="N3147" s="29"/>
      <c r="O3147" s="29"/>
    </row>
    <row r="3148" spans="14:15" x14ac:dyDescent="0.2">
      <c r="N3148" s="29"/>
      <c r="O3148" s="29"/>
    </row>
    <row r="3149" spans="14:15" x14ac:dyDescent="0.2">
      <c r="N3149" s="29"/>
      <c r="O3149" s="29"/>
    </row>
    <row r="3150" spans="14:15" x14ac:dyDescent="0.2">
      <c r="N3150" s="29"/>
      <c r="O3150" s="29"/>
    </row>
    <row r="3151" spans="14:15" x14ac:dyDescent="0.2">
      <c r="N3151" s="29"/>
      <c r="O3151" s="29"/>
    </row>
    <row r="3152" spans="14:15" x14ac:dyDescent="0.2">
      <c r="N3152" s="29"/>
      <c r="O3152" s="29"/>
    </row>
    <row r="3153" spans="14:15" x14ac:dyDescent="0.2">
      <c r="N3153" s="29"/>
      <c r="O3153" s="29"/>
    </row>
    <row r="3154" spans="14:15" x14ac:dyDescent="0.2">
      <c r="N3154" s="29"/>
      <c r="O3154" s="29"/>
    </row>
    <row r="3155" spans="14:15" x14ac:dyDescent="0.2">
      <c r="N3155" s="29"/>
      <c r="O3155" s="29"/>
    </row>
    <row r="3156" spans="14:15" x14ac:dyDescent="0.2">
      <c r="N3156" s="29"/>
      <c r="O3156" s="29"/>
    </row>
    <row r="3157" spans="14:15" x14ac:dyDescent="0.2">
      <c r="N3157" s="29"/>
      <c r="O3157" s="29"/>
    </row>
    <row r="3158" spans="14:15" x14ac:dyDescent="0.2">
      <c r="N3158" s="29"/>
      <c r="O3158" s="29"/>
    </row>
    <row r="3159" spans="14:15" x14ac:dyDescent="0.2">
      <c r="N3159" s="29"/>
      <c r="O3159" s="29"/>
    </row>
    <row r="3160" spans="14:15" x14ac:dyDescent="0.2">
      <c r="N3160" s="29"/>
      <c r="O3160" s="29"/>
    </row>
    <row r="3161" spans="14:15" x14ac:dyDescent="0.2">
      <c r="N3161" s="29"/>
      <c r="O3161" s="29"/>
    </row>
    <row r="3162" spans="14:15" x14ac:dyDescent="0.2">
      <c r="N3162" s="29"/>
      <c r="O3162" s="29"/>
    </row>
    <row r="3163" spans="14:15" x14ac:dyDescent="0.2">
      <c r="N3163" s="29"/>
      <c r="O3163" s="29"/>
    </row>
    <row r="3164" spans="14:15" x14ac:dyDescent="0.2">
      <c r="N3164" s="29"/>
      <c r="O3164" s="29"/>
    </row>
    <row r="3165" spans="14:15" x14ac:dyDescent="0.2">
      <c r="N3165" s="29"/>
      <c r="O3165" s="29"/>
    </row>
    <row r="3166" spans="14:15" x14ac:dyDescent="0.2">
      <c r="N3166" s="29"/>
      <c r="O3166" s="29"/>
    </row>
    <row r="3167" spans="14:15" x14ac:dyDescent="0.2">
      <c r="N3167" s="29"/>
      <c r="O3167" s="29"/>
    </row>
    <row r="3168" spans="14:15" x14ac:dyDescent="0.2">
      <c r="N3168" s="29"/>
      <c r="O3168" s="29"/>
    </row>
    <row r="3169" spans="14:15" x14ac:dyDescent="0.2">
      <c r="N3169" s="29"/>
      <c r="O3169" s="29"/>
    </row>
    <row r="3170" spans="14:15" x14ac:dyDescent="0.2">
      <c r="N3170" s="29"/>
      <c r="O3170" s="29"/>
    </row>
    <row r="3171" spans="14:15" x14ac:dyDescent="0.2">
      <c r="N3171" s="29"/>
      <c r="O3171" s="29"/>
    </row>
    <row r="3172" spans="14:15" x14ac:dyDescent="0.2">
      <c r="N3172" s="29"/>
      <c r="O3172" s="29"/>
    </row>
    <row r="3173" spans="14:15" x14ac:dyDescent="0.2">
      <c r="N3173" s="29"/>
      <c r="O3173" s="29"/>
    </row>
    <row r="3174" spans="14:15" x14ac:dyDescent="0.2">
      <c r="N3174" s="29"/>
      <c r="O3174" s="29"/>
    </row>
    <row r="3175" spans="14:15" x14ac:dyDescent="0.2">
      <c r="N3175" s="29"/>
      <c r="O3175" s="29"/>
    </row>
    <row r="3176" spans="14:15" x14ac:dyDescent="0.2">
      <c r="N3176" s="29"/>
      <c r="O3176" s="29"/>
    </row>
    <row r="3177" spans="14:15" x14ac:dyDescent="0.2">
      <c r="N3177" s="29"/>
      <c r="O3177" s="29"/>
    </row>
    <row r="3178" spans="14:15" x14ac:dyDescent="0.2">
      <c r="N3178" s="29"/>
      <c r="O3178" s="29"/>
    </row>
    <row r="3179" spans="14:15" x14ac:dyDescent="0.2">
      <c r="N3179" s="29"/>
      <c r="O3179" s="29"/>
    </row>
    <row r="3180" spans="14:15" x14ac:dyDescent="0.2">
      <c r="N3180" s="29"/>
      <c r="O3180" s="29"/>
    </row>
    <row r="3181" spans="14:15" x14ac:dyDescent="0.2">
      <c r="N3181" s="29"/>
      <c r="O3181" s="29"/>
    </row>
    <row r="3182" spans="14:15" x14ac:dyDescent="0.2">
      <c r="N3182" s="29"/>
      <c r="O3182" s="29"/>
    </row>
    <row r="3183" spans="14:15" x14ac:dyDescent="0.2">
      <c r="N3183" s="29"/>
      <c r="O3183" s="29"/>
    </row>
    <row r="3184" spans="14:15" x14ac:dyDescent="0.2">
      <c r="N3184" s="29"/>
      <c r="O3184" s="29"/>
    </row>
    <row r="3185" spans="14:15" x14ac:dyDescent="0.2">
      <c r="N3185" s="29"/>
      <c r="O3185" s="29"/>
    </row>
    <row r="3186" spans="14:15" x14ac:dyDescent="0.2">
      <c r="N3186" s="29"/>
      <c r="O3186" s="29"/>
    </row>
    <row r="3187" spans="14:15" x14ac:dyDescent="0.2">
      <c r="N3187" s="29"/>
      <c r="O3187" s="29"/>
    </row>
    <row r="3188" spans="14:15" x14ac:dyDescent="0.2">
      <c r="N3188" s="29"/>
      <c r="O3188" s="29"/>
    </row>
    <row r="3189" spans="14:15" x14ac:dyDescent="0.2">
      <c r="N3189" s="29"/>
      <c r="O3189" s="29"/>
    </row>
    <row r="3190" spans="14:15" x14ac:dyDescent="0.2">
      <c r="N3190" s="29"/>
      <c r="O3190" s="29"/>
    </row>
    <row r="3191" spans="14:15" x14ac:dyDescent="0.2">
      <c r="N3191" s="29"/>
      <c r="O3191" s="29"/>
    </row>
    <row r="3192" spans="14:15" x14ac:dyDescent="0.2">
      <c r="N3192" s="29"/>
      <c r="O3192" s="29"/>
    </row>
    <row r="3193" spans="14:15" x14ac:dyDescent="0.2">
      <c r="N3193" s="29"/>
      <c r="O3193" s="29"/>
    </row>
    <row r="3194" spans="14:15" x14ac:dyDescent="0.2">
      <c r="N3194" s="29"/>
      <c r="O3194" s="29"/>
    </row>
    <row r="3195" spans="14:15" x14ac:dyDescent="0.2">
      <c r="N3195" s="29"/>
      <c r="O3195" s="29"/>
    </row>
    <row r="3196" spans="14:15" x14ac:dyDescent="0.2">
      <c r="N3196" s="29"/>
      <c r="O3196" s="29"/>
    </row>
    <row r="3197" spans="14:15" x14ac:dyDescent="0.2">
      <c r="N3197" s="29"/>
      <c r="O3197" s="29"/>
    </row>
    <row r="3198" spans="14:15" x14ac:dyDescent="0.2">
      <c r="N3198" s="29"/>
      <c r="O3198" s="29"/>
    </row>
    <row r="3199" spans="14:15" x14ac:dyDescent="0.2">
      <c r="N3199" s="29"/>
      <c r="O3199" s="29"/>
    </row>
    <row r="3200" spans="14:15" x14ac:dyDescent="0.2">
      <c r="N3200" s="29"/>
      <c r="O3200" s="29"/>
    </row>
    <row r="3201" spans="14:15" x14ac:dyDescent="0.2">
      <c r="N3201" s="29"/>
      <c r="O3201" s="29"/>
    </row>
    <row r="3202" spans="14:15" x14ac:dyDescent="0.2">
      <c r="N3202" s="29"/>
      <c r="O3202" s="29"/>
    </row>
    <row r="3203" spans="14:15" x14ac:dyDescent="0.2">
      <c r="N3203" s="29"/>
      <c r="O3203" s="29"/>
    </row>
    <row r="3204" spans="14:15" x14ac:dyDescent="0.2">
      <c r="N3204" s="29"/>
      <c r="O3204" s="29"/>
    </row>
    <row r="3205" spans="14:15" x14ac:dyDescent="0.2">
      <c r="N3205" s="29"/>
      <c r="O3205" s="29"/>
    </row>
    <row r="3206" spans="14:15" x14ac:dyDescent="0.2">
      <c r="N3206" s="29"/>
      <c r="O3206" s="29"/>
    </row>
    <row r="3207" spans="14:15" x14ac:dyDescent="0.2">
      <c r="N3207" s="29"/>
      <c r="O3207" s="29"/>
    </row>
    <row r="3208" spans="14:15" x14ac:dyDescent="0.2">
      <c r="N3208" s="29"/>
      <c r="O3208" s="29"/>
    </row>
    <row r="3209" spans="14:15" x14ac:dyDescent="0.2">
      <c r="N3209" s="29"/>
      <c r="O3209" s="29"/>
    </row>
    <row r="3210" spans="14:15" x14ac:dyDescent="0.2">
      <c r="N3210" s="29"/>
      <c r="O3210" s="29"/>
    </row>
    <row r="3211" spans="14:15" x14ac:dyDescent="0.2">
      <c r="N3211" s="29"/>
      <c r="O3211" s="29"/>
    </row>
    <row r="3212" spans="14:15" x14ac:dyDescent="0.2">
      <c r="N3212" s="29"/>
      <c r="O3212" s="29"/>
    </row>
    <row r="3213" spans="14:15" x14ac:dyDescent="0.2">
      <c r="N3213" s="29"/>
      <c r="O3213" s="29"/>
    </row>
    <row r="3214" spans="14:15" x14ac:dyDescent="0.2">
      <c r="N3214" s="29"/>
      <c r="O3214" s="29"/>
    </row>
    <row r="3215" spans="14:15" x14ac:dyDescent="0.2">
      <c r="N3215" s="29"/>
      <c r="O3215" s="29"/>
    </row>
    <row r="3216" spans="14:15" x14ac:dyDescent="0.2">
      <c r="N3216" s="29"/>
      <c r="O3216" s="29"/>
    </row>
    <row r="3217" spans="14:15" x14ac:dyDescent="0.2">
      <c r="N3217" s="29"/>
      <c r="O3217" s="29"/>
    </row>
    <row r="3218" spans="14:15" x14ac:dyDescent="0.2">
      <c r="N3218" s="29"/>
      <c r="O3218" s="29"/>
    </row>
    <row r="3219" spans="14:15" x14ac:dyDescent="0.2">
      <c r="N3219" s="29"/>
      <c r="O3219" s="29"/>
    </row>
    <row r="3220" spans="14:15" x14ac:dyDescent="0.2">
      <c r="N3220" s="29"/>
      <c r="O3220" s="29"/>
    </row>
    <row r="3221" spans="14:15" x14ac:dyDescent="0.2">
      <c r="N3221" s="29"/>
      <c r="O3221" s="29"/>
    </row>
    <row r="3222" spans="14:15" x14ac:dyDescent="0.2">
      <c r="N3222" s="29"/>
      <c r="O3222" s="29"/>
    </row>
    <row r="3223" spans="14:15" x14ac:dyDescent="0.2">
      <c r="N3223" s="29"/>
      <c r="O3223" s="29"/>
    </row>
    <row r="3224" spans="14:15" x14ac:dyDescent="0.2">
      <c r="N3224" s="29"/>
      <c r="O3224" s="29"/>
    </row>
    <row r="3225" spans="14:15" x14ac:dyDescent="0.2">
      <c r="N3225" s="29"/>
      <c r="O3225" s="29"/>
    </row>
    <row r="3226" spans="14:15" x14ac:dyDescent="0.2">
      <c r="N3226" s="29"/>
      <c r="O3226" s="29"/>
    </row>
    <row r="3227" spans="14:15" x14ac:dyDescent="0.2">
      <c r="N3227" s="29"/>
      <c r="O3227" s="29"/>
    </row>
    <row r="3228" spans="14:15" x14ac:dyDescent="0.2">
      <c r="N3228" s="29"/>
      <c r="O3228" s="29"/>
    </row>
    <row r="3229" spans="14:15" x14ac:dyDescent="0.2">
      <c r="N3229" s="29"/>
      <c r="O3229" s="29"/>
    </row>
    <row r="3230" spans="14:15" x14ac:dyDescent="0.2">
      <c r="N3230" s="29"/>
      <c r="O3230" s="29"/>
    </row>
    <row r="3231" spans="14:15" x14ac:dyDescent="0.2">
      <c r="N3231" s="29"/>
      <c r="O3231" s="29"/>
    </row>
    <row r="3232" spans="14:15" x14ac:dyDescent="0.2">
      <c r="N3232" s="29"/>
      <c r="O3232" s="29"/>
    </row>
    <row r="3233" spans="14:15" x14ac:dyDescent="0.2">
      <c r="N3233" s="29"/>
      <c r="O3233" s="29"/>
    </row>
    <row r="3234" spans="14:15" x14ac:dyDescent="0.2">
      <c r="N3234" s="29"/>
      <c r="O3234" s="29"/>
    </row>
    <row r="3235" spans="14:15" x14ac:dyDescent="0.2">
      <c r="N3235" s="29"/>
      <c r="O3235" s="29"/>
    </row>
    <row r="3236" spans="14:15" x14ac:dyDescent="0.2">
      <c r="N3236" s="29"/>
      <c r="O3236" s="29"/>
    </row>
    <row r="3237" spans="14:15" x14ac:dyDescent="0.2">
      <c r="N3237" s="29"/>
      <c r="O3237" s="29"/>
    </row>
    <row r="3238" spans="14:15" x14ac:dyDescent="0.2">
      <c r="N3238" s="29"/>
      <c r="O3238" s="29"/>
    </row>
    <row r="3239" spans="14:15" x14ac:dyDescent="0.2">
      <c r="N3239" s="29"/>
      <c r="O3239" s="29"/>
    </row>
    <row r="3240" spans="14:15" x14ac:dyDescent="0.2">
      <c r="N3240" s="29"/>
      <c r="O3240" s="29"/>
    </row>
    <row r="3241" spans="14:15" x14ac:dyDescent="0.2">
      <c r="N3241" s="29"/>
      <c r="O3241" s="29"/>
    </row>
    <row r="3242" spans="14:15" x14ac:dyDescent="0.2">
      <c r="N3242" s="29"/>
      <c r="O3242" s="29"/>
    </row>
    <row r="3243" spans="14:15" x14ac:dyDescent="0.2">
      <c r="N3243" s="29"/>
      <c r="O3243" s="29"/>
    </row>
    <row r="3244" spans="14:15" x14ac:dyDescent="0.2">
      <c r="N3244" s="29"/>
      <c r="O3244" s="29"/>
    </row>
    <row r="3245" spans="14:15" x14ac:dyDescent="0.2">
      <c r="N3245" s="29"/>
      <c r="O3245" s="29"/>
    </row>
    <row r="3246" spans="14:15" x14ac:dyDescent="0.2">
      <c r="N3246" s="29"/>
      <c r="O3246" s="29"/>
    </row>
    <row r="3247" spans="14:15" x14ac:dyDescent="0.2">
      <c r="N3247" s="29"/>
      <c r="O3247" s="29"/>
    </row>
    <row r="3248" spans="14:15" x14ac:dyDescent="0.2">
      <c r="N3248" s="29"/>
      <c r="O3248" s="29"/>
    </row>
    <row r="3249" spans="14:15" x14ac:dyDescent="0.2">
      <c r="N3249" s="29"/>
      <c r="O3249" s="29"/>
    </row>
    <row r="3250" spans="14:15" x14ac:dyDescent="0.2">
      <c r="N3250" s="29"/>
      <c r="O3250" s="29"/>
    </row>
    <row r="3251" spans="14:15" x14ac:dyDescent="0.2">
      <c r="N3251" s="29"/>
      <c r="O3251" s="29"/>
    </row>
    <row r="3252" spans="14:15" x14ac:dyDescent="0.2">
      <c r="N3252" s="29"/>
      <c r="O3252" s="29"/>
    </row>
    <row r="3253" spans="14:15" x14ac:dyDescent="0.2">
      <c r="N3253" s="29"/>
      <c r="O3253" s="29"/>
    </row>
    <row r="3254" spans="14:15" x14ac:dyDescent="0.2">
      <c r="N3254" s="29"/>
      <c r="O3254" s="29"/>
    </row>
    <row r="3255" spans="14:15" x14ac:dyDescent="0.2">
      <c r="N3255" s="29"/>
      <c r="O3255" s="29"/>
    </row>
    <row r="3256" spans="14:15" x14ac:dyDescent="0.2">
      <c r="N3256" s="29"/>
      <c r="O3256" s="29"/>
    </row>
    <row r="3257" spans="14:15" x14ac:dyDescent="0.2">
      <c r="N3257" s="29"/>
      <c r="O3257" s="29"/>
    </row>
    <row r="3258" spans="14:15" x14ac:dyDescent="0.2">
      <c r="N3258" s="29"/>
      <c r="O3258" s="29"/>
    </row>
    <row r="3259" spans="14:15" x14ac:dyDescent="0.2">
      <c r="N3259" s="29"/>
      <c r="O3259" s="29"/>
    </row>
    <row r="3260" spans="14:15" x14ac:dyDescent="0.2">
      <c r="N3260" s="29"/>
      <c r="O3260" s="29"/>
    </row>
    <row r="3261" spans="14:15" x14ac:dyDescent="0.2">
      <c r="N3261" s="29"/>
      <c r="O3261" s="29"/>
    </row>
    <row r="3262" spans="14:15" x14ac:dyDescent="0.2">
      <c r="N3262" s="29"/>
      <c r="O3262" s="29"/>
    </row>
    <row r="3263" spans="14:15" x14ac:dyDescent="0.2">
      <c r="N3263" s="29"/>
      <c r="O3263" s="29"/>
    </row>
    <row r="3264" spans="14:15" x14ac:dyDescent="0.2">
      <c r="N3264" s="29"/>
      <c r="O3264" s="29"/>
    </row>
    <row r="3265" spans="14:15" x14ac:dyDescent="0.2">
      <c r="N3265" s="29"/>
      <c r="O3265" s="29"/>
    </row>
    <row r="3266" spans="14:15" x14ac:dyDescent="0.2">
      <c r="N3266" s="29"/>
      <c r="O3266" s="29"/>
    </row>
    <row r="3267" spans="14:15" x14ac:dyDescent="0.2">
      <c r="N3267" s="29"/>
      <c r="O3267" s="29"/>
    </row>
    <row r="3268" spans="14:15" x14ac:dyDescent="0.2">
      <c r="N3268" s="29"/>
      <c r="O3268" s="29"/>
    </row>
    <row r="3269" spans="14:15" x14ac:dyDescent="0.2">
      <c r="N3269" s="29"/>
      <c r="O3269" s="29"/>
    </row>
    <row r="3270" spans="14:15" x14ac:dyDescent="0.2">
      <c r="N3270" s="29"/>
      <c r="O3270" s="29"/>
    </row>
    <row r="3271" spans="14:15" x14ac:dyDescent="0.2">
      <c r="N3271" s="29"/>
      <c r="O3271" s="29"/>
    </row>
    <row r="3272" spans="14:15" x14ac:dyDescent="0.2">
      <c r="N3272" s="29"/>
      <c r="O3272" s="29"/>
    </row>
    <row r="3273" spans="14:15" x14ac:dyDescent="0.2">
      <c r="N3273" s="29"/>
      <c r="O3273" s="29"/>
    </row>
    <row r="3274" spans="14:15" x14ac:dyDescent="0.2">
      <c r="N3274" s="29"/>
      <c r="O3274" s="29"/>
    </row>
    <row r="3275" spans="14:15" x14ac:dyDescent="0.2">
      <c r="N3275" s="29"/>
      <c r="O3275" s="29"/>
    </row>
    <row r="3276" spans="14:15" x14ac:dyDescent="0.2">
      <c r="N3276" s="29"/>
      <c r="O3276" s="29"/>
    </row>
    <row r="3277" spans="14:15" x14ac:dyDescent="0.2">
      <c r="N3277" s="29"/>
      <c r="O3277" s="29"/>
    </row>
    <row r="3278" spans="14:15" x14ac:dyDescent="0.2">
      <c r="N3278" s="29"/>
      <c r="O3278" s="29"/>
    </row>
    <row r="3279" spans="14:15" x14ac:dyDescent="0.2">
      <c r="N3279" s="29"/>
      <c r="O3279" s="29"/>
    </row>
    <row r="3280" spans="14:15" x14ac:dyDescent="0.2">
      <c r="N3280" s="29"/>
      <c r="O3280" s="29"/>
    </row>
    <row r="3281" spans="14:15" x14ac:dyDescent="0.2">
      <c r="N3281" s="29"/>
      <c r="O3281" s="29"/>
    </row>
    <row r="3282" spans="14:15" x14ac:dyDescent="0.2">
      <c r="N3282" s="29"/>
      <c r="O3282" s="29"/>
    </row>
    <row r="3283" spans="14:15" x14ac:dyDescent="0.2">
      <c r="N3283" s="29"/>
      <c r="O3283" s="29"/>
    </row>
    <row r="3284" spans="14:15" x14ac:dyDescent="0.2">
      <c r="N3284" s="29"/>
      <c r="O3284" s="29"/>
    </row>
    <row r="3285" spans="14:15" x14ac:dyDescent="0.2">
      <c r="N3285" s="29"/>
      <c r="O3285" s="29"/>
    </row>
    <row r="3286" spans="14:15" x14ac:dyDescent="0.2">
      <c r="N3286" s="29"/>
      <c r="O3286" s="29"/>
    </row>
    <row r="3287" spans="14:15" x14ac:dyDescent="0.2">
      <c r="N3287" s="29"/>
      <c r="O3287" s="29"/>
    </row>
    <row r="3288" spans="14:15" x14ac:dyDescent="0.2">
      <c r="N3288" s="29"/>
      <c r="O3288" s="29"/>
    </row>
    <row r="3289" spans="14:15" x14ac:dyDescent="0.2">
      <c r="N3289" s="29"/>
      <c r="O3289" s="29"/>
    </row>
    <row r="3290" spans="14:15" x14ac:dyDescent="0.2">
      <c r="N3290" s="29"/>
      <c r="O3290" s="29"/>
    </row>
    <row r="3291" spans="14:15" x14ac:dyDescent="0.2">
      <c r="N3291" s="29"/>
      <c r="O3291" s="29"/>
    </row>
    <row r="3292" spans="14:15" x14ac:dyDescent="0.2">
      <c r="N3292" s="29"/>
      <c r="O3292" s="29"/>
    </row>
    <row r="3293" spans="14:15" x14ac:dyDescent="0.2">
      <c r="N3293" s="29"/>
      <c r="O3293" s="29"/>
    </row>
    <row r="3294" spans="14:15" x14ac:dyDescent="0.2">
      <c r="N3294" s="29"/>
      <c r="O3294" s="29"/>
    </row>
    <row r="3295" spans="14:15" x14ac:dyDescent="0.2">
      <c r="N3295" s="29"/>
      <c r="O3295" s="29"/>
    </row>
    <row r="3296" spans="14:15" x14ac:dyDescent="0.2">
      <c r="N3296" s="29"/>
      <c r="O3296" s="29"/>
    </row>
    <row r="3297" spans="14:15" x14ac:dyDescent="0.2">
      <c r="N3297" s="29"/>
      <c r="O3297" s="29"/>
    </row>
    <row r="3298" spans="14:15" x14ac:dyDescent="0.2">
      <c r="N3298" s="29"/>
      <c r="O3298" s="29"/>
    </row>
    <row r="3299" spans="14:15" x14ac:dyDescent="0.2">
      <c r="N3299" s="29"/>
      <c r="O3299" s="29"/>
    </row>
    <row r="3300" spans="14:15" x14ac:dyDescent="0.2">
      <c r="N3300" s="29"/>
      <c r="O3300" s="29"/>
    </row>
    <row r="3301" spans="14:15" x14ac:dyDescent="0.2">
      <c r="N3301" s="29"/>
      <c r="O3301" s="29"/>
    </row>
    <row r="3302" spans="14:15" x14ac:dyDescent="0.2">
      <c r="N3302" s="29"/>
      <c r="O3302" s="29"/>
    </row>
    <row r="3303" spans="14:15" x14ac:dyDescent="0.2">
      <c r="N3303" s="29"/>
      <c r="O3303" s="29"/>
    </row>
    <row r="3304" spans="14:15" x14ac:dyDescent="0.2">
      <c r="N3304" s="29"/>
      <c r="O3304" s="29"/>
    </row>
    <row r="3305" spans="14:15" x14ac:dyDescent="0.2">
      <c r="N3305" s="29"/>
      <c r="O3305" s="29"/>
    </row>
    <row r="3306" spans="14:15" x14ac:dyDescent="0.2">
      <c r="N3306" s="29"/>
      <c r="O3306" s="29"/>
    </row>
    <row r="3307" spans="14:15" x14ac:dyDescent="0.2">
      <c r="N3307" s="29"/>
      <c r="O3307" s="29"/>
    </row>
    <row r="3308" spans="14:15" x14ac:dyDescent="0.2">
      <c r="N3308" s="29"/>
      <c r="O3308" s="29"/>
    </row>
    <row r="3309" spans="14:15" x14ac:dyDescent="0.2">
      <c r="N3309" s="29"/>
      <c r="O3309" s="29"/>
    </row>
    <row r="3310" spans="14:15" x14ac:dyDescent="0.2">
      <c r="N3310" s="29"/>
      <c r="O3310" s="29"/>
    </row>
    <row r="3311" spans="14:15" x14ac:dyDescent="0.2">
      <c r="N3311" s="29"/>
      <c r="O3311" s="29"/>
    </row>
    <row r="3312" spans="14:15" x14ac:dyDescent="0.2">
      <c r="N3312" s="29"/>
      <c r="O3312" s="29"/>
    </row>
    <row r="3313" spans="14:15" x14ac:dyDescent="0.2">
      <c r="N3313" s="29"/>
      <c r="O3313" s="29"/>
    </row>
    <row r="3314" spans="14:15" x14ac:dyDescent="0.2">
      <c r="N3314" s="29"/>
      <c r="O3314" s="29"/>
    </row>
    <row r="3315" spans="14:15" x14ac:dyDescent="0.2">
      <c r="N3315" s="29"/>
      <c r="O3315" s="29"/>
    </row>
    <row r="3316" spans="14:15" x14ac:dyDescent="0.2">
      <c r="N3316" s="29"/>
      <c r="O3316" s="29"/>
    </row>
    <row r="3317" spans="14:15" x14ac:dyDescent="0.2">
      <c r="N3317" s="29"/>
      <c r="O3317" s="29"/>
    </row>
    <row r="3318" spans="14:15" x14ac:dyDescent="0.2">
      <c r="N3318" s="29"/>
      <c r="O3318" s="29"/>
    </row>
    <row r="3319" spans="14:15" x14ac:dyDescent="0.2">
      <c r="N3319" s="29"/>
      <c r="O3319" s="29"/>
    </row>
    <row r="3320" spans="14:15" x14ac:dyDescent="0.2">
      <c r="N3320" s="29"/>
      <c r="O3320" s="29"/>
    </row>
    <row r="3321" spans="14:15" x14ac:dyDescent="0.2">
      <c r="N3321" s="29"/>
      <c r="O3321" s="29"/>
    </row>
    <row r="3322" spans="14:15" x14ac:dyDescent="0.2">
      <c r="N3322" s="29"/>
      <c r="O3322" s="29"/>
    </row>
    <row r="3323" spans="14:15" x14ac:dyDescent="0.2">
      <c r="N3323" s="29"/>
      <c r="O3323" s="29"/>
    </row>
    <row r="3324" spans="14:15" x14ac:dyDescent="0.2">
      <c r="N3324" s="29"/>
      <c r="O3324" s="29"/>
    </row>
    <row r="3325" spans="14:15" x14ac:dyDescent="0.2">
      <c r="N3325" s="29"/>
      <c r="O3325" s="29"/>
    </row>
    <row r="3326" spans="14:15" x14ac:dyDescent="0.2">
      <c r="N3326" s="29"/>
      <c r="O3326" s="29"/>
    </row>
    <row r="3327" spans="14:15" x14ac:dyDescent="0.2">
      <c r="N3327" s="29"/>
      <c r="O3327" s="29"/>
    </row>
    <row r="3328" spans="14:15" x14ac:dyDescent="0.2">
      <c r="N3328" s="29"/>
      <c r="O3328" s="29"/>
    </row>
    <row r="3329" spans="14:15" x14ac:dyDescent="0.2">
      <c r="N3329" s="29"/>
      <c r="O3329" s="29"/>
    </row>
    <row r="3330" spans="14:15" x14ac:dyDescent="0.2">
      <c r="N3330" s="29"/>
      <c r="O3330" s="29"/>
    </row>
    <row r="3331" spans="14:15" x14ac:dyDescent="0.2">
      <c r="N3331" s="29"/>
      <c r="O3331" s="29"/>
    </row>
    <row r="3332" spans="14:15" x14ac:dyDescent="0.2">
      <c r="N3332" s="29"/>
      <c r="O3332" s="29"/>
    </row>
    <row r="3333" spans="14:15" x14ac:dyDescent="0.2">
      <c r="N3333" s="29"/>
      <c r="O3333" s="29"/>
    </row>
    <row r="3334" spans="14:15" x14ac:dyDescent="0.2">
      <c r="N3334" s="29"/>
      <c r="O3334" s="29"/>
    </row>
    <row r="3335" spans="14:15" x14ac:dyDescent="0.2">
      <c r="N3335" s="29"/>
      <c r="O3335" s="29"/>
    </row>
    <row r="3336" spans="14:15" x14ac:dyDescent="0.2">
      <c r="N3336" s="29"/>
      <c r="O3336" s="29"/>
    </row>
    <row r="3337" spans="14:15" x14ac:dyDescent="0.2">
      <c r="N3337" s="29"/>
      <c r="O3337" s="29"/>
    </row>
    <row r="3338" spans="14:15" x14ac:dyDescent="0.2">
      <c r="N3338" s="29"/>
      <c r="O3338" s="29"/>
    </row>
    <row r="3339" spans="14:15" x14ac:dyDescent="0.2">
      <c r="N3339" s="29"/>
      <c r="O3339" s="29"/>
    </row>
    <row r="3340" spans="14:15" x14ac:dyDescent="0.2">
      <c r="N3340" s="29"/>
      <c r="O3340" s="29"/>
    </row>
    <row r="3341" spans="14:15" x14ac:dyDescent="0.2">
      <c r="N3341" s="29"/>
      <c r="O3341" s="29"/>
    </row>
    <row r="3342" spans="14:15" x14ac:dyDescent="0.2">
      <c r="N3342" s="29"/>
      <c r="O3342" s="29"/>
    </row>
    <row r="3343" spans="14:15" x14ac:dyDescent="0.2">
      <c r="N3343" s="29"/>
      <c r="O3343" s="29"/>
    </row>
    <row r="3344" spans="14:15" x14ac:dyDescent="0.2">
      <c r="N3344" s="29"/>
      <c r="O3344" s="29"/>
    </row>
    <row r="3345" spans="14:15" x14ac:dyDescent="0.2">
      <c r="N3345" s="29"/>
      <c r="O3345" s="29"/>
    </row>
    <row r="3346" spans="14:15" x14ac:dyDescent="0.2">
      <c r="N3346" s="29"/>
      <c r="O3346" s="29"/>
    </row>
    <row r="3347" spans="14:15" x14ac:dyDescent="0.2">
      <c r="N3347" s="29"/>
      <c r="O3347" s="29"/>
    </row>
    <row r="3348" spans="14:15" x14ac:dyDescent="0.2">
      <c r="N3348" s="29"/>
      <c r="O3348" s="29"/>
    </row>
    <row r="3349" spans="14:15" x14ac:dyDescent="0.2">
      <c r="N3349" s="29"/>
      <c r="O3349" s="29"/>
    </row>
    <row r="3350" spans="14:15" x14ac:dyDescent="0.2">
      <c r="N3350" s="29"/>
      <c r="O3350" s="29"/>
    </row>
    <row r="3351" spans="14:15" x14ac:dyDescent="0.2">
      <c r="N3351" s="29"/>
      <c r="O3351" s="29"/>
    </row>
    <row r="3352" spans="14:15" x14ac:dyDescent="0.2">
      <c r="N3352" s="29"/>
      <c r="O3352" s="29"/>
    </row>
    <row r="3353" spans="14:15" x14ac:dyDescent="0.2">
      <c r="N3353" s="29"/>
      <c r="O3353" s="29"/>
    </row>
    <row r="3354" spans="14:15" x14ac:dyDescent="0.2">
      <c r="N3354" s="29"/>
      <c r="O3354" s="29"/>
    </row>
    <row r="3355" spans="14:15" x14ac:dyDescent="0.2">
      <c r="N3355" s="29"/>
      <c r="O3355" s="29"/>
    </row>
    <row r="3356" spans="14:15" x14ac:dyDescent="0.2">
      <c r="N3356" s="29"/>
      <c r="O3356" s="29"/>
    </row>
    <row r="3357" spans="14:15" x14ac:dyDescent="0.2">
      <c r="N3357" s="29"/>
      <c r="O3357" s="29"/>
    </row>
    <row r="3358" spans="14:15" x14ac:dyDescent="0.2">
      <c r="N3358" s="29"/>
      <c r="O3358" s="29"/>
    </row>
    <row r="3359" spans="14:15" x14ac:dyDescent="0.2">
      <c r="N3359" s="29"/>
      <c r="O3359" s="29"/>
    </row>
    <row r="3360" spans="14:15" x14ac:dyDescent="0.2">
      <c r="N3360" s="29"/>
      <c r="O3360" s="29"/>
    </row>
    <row r="3361" spans="14:15" x14ac:dyDescent="0.2">
      <c r="N3361" s="29"/>
      <c r="O3361" s="29"/>
    </row>
    <row r="3362" spans="14:15" x14ac:dyDescent="0.2">
      <c r="N3362" s="29"/>
      <c r="O3362" s="29"/>
    </row>
    <row r="3363" spans="14:15" x14ac:dyDescent="0.2">
      <c r="N3363" s="29"/>
      <c r="O3363" s="29"/>
    </row>
    <row r="3364" spans="14:15" x14ac:dyDescent="0.2">
      <c r="N3364" s="29"/>
      <c r="O3364" s="29"/>
    </row>
    <row r="3365" spans="14:15" x14ac:dyDescent="0.2">
      <c r="N3365" s="29"/>
      <c r="O3365" s="29"/>
    </row>
    <row r="3366" spans="14:15" x14ac:dyDescent="0.2">
      <c r="N3366" s="29"/>
      <c r="O3366" s="29"/>
    </row>
    <row r="3367" spans="14:15" x14ac:dyDescent="0.2">
      <c r="N3367" s="29"/>
      <c r="O3367" s="29"/>
    </row>
    <row r="3368" spans="14:15" x14ac:dyDescent="0.2">
      <c r="N3368" s="29"/>
      <c r="O3368" s="29"/>
    </row>
    <row r="3369" spans="14:15" x14ac:dyDescent="0.2">
      <c r="N3369" s="29"/>
      <c r="O3369" s="29"/>
    </row>
    <row r="3370" spans="14:15" x14ac:dyDescent="0.2">
      <c r="N3370" s="29"/>
      <c r="O3370" s="29"/>
    </row>
    <row r="3371" spans="14:15" x14ac:dyDescent="0.2">
      <c r="N3371" s="29"/>
      <c r="O3371" s="29"/>
    </row>
    <row r="3372" spans="14:15" x14ac:dyDescent="0.2">
      <c r="N3372" s="29"/>
      <c r="O3372" s="29"/>
    </row>
    <row r="3373" spans="14:15" x14ac:dyDescent="0.2">
      <c r="N3373" s="29"/>
      <c r="O3373" s="29"/>
    </row>
    <row r="3374" spans="14:15" x14ac:dyDescent="0.2">
      <c r="N3374" s="29"/>
      <c r="O3374" s="29"/>
    </row>
    <row r="3375" spans="14:15" x14ac:dyDescent="0.2">
      <c r="N3375" s="29"/>
      <c r="O3375" s="29"/>
    </row>
    <row r="3376" spans="14:15" x14ac:dyDescent="0.2">
      <c r="N3376" s="29"/>
      <c r="O3376" s="29"/>
    </row>
    <row r="3377" spans="14:15" x14ac:dyDescent="0.2">
      <c r="N3377" s="29"/>
      <c r="O3377" s="29"/>
    </row>
    <row r="3378" spans="14:15" x14ac:dyDescent="0.2">
      <c r="N3378" s="29"/>
      <c r="O3378" s="29"/>
    </row>
    <row r="3379" spans="14:15" x14ac:dyDescent="0.2">
      <c r="N3379" s="29"/>
      <c r="O3379" s="29"/>
    </row>
    <row r="3380" spans="14:15" x14ac:dyDescent="0.2">
      <c r="N3380" s="29"/>
      <c r="O3380" s="29"/>
    </row>
    <row r="3381" spans="14:15" x14ac:dyDescent="0.2">
      <c r="N3381" s="29"/>
      <c r="O3381" s="29"/>
    </row>
    <row r="3382" spans="14:15" x14ac:dyDescent="0.2">
      <c r="N3382" s="29"/>
      <c r="O3382" s="29"/>
    </row>
    <row r="3383" spans="14:15" x14ac:dyDescent="0.2">
      <c r="N3383" s="29"/>
      <c r="O3383" s="29"/>
    </row>
    <row r="3384" spans="14:15" x14ac:dyDescent="0.2">
      <c r="N3384" s="29"/>
      <c r="O3384" s="29"/>
    </row>
    <row r="3385" spans="14:15" x14ac:dyDescent="0.2">
      <c r="N3385" s="29"/>
      <c r="O3385" s="29"/>
    </row>
    <row r="3386" spans="14:15" x14ac:dyDescent="0.2">
      <c r="N3386" s="29"/>
      <c r="O3386" s="29"/>
    </row>
    <row r="3387" spans="14:15" x14ac:dyDescent="0.2">
      <c r="N3387" s="29"/>
      <c r="O3387" s="29"/>
    </row>
    <row r="3388" spans="14:15" x14ac:dyDescent="0.2">
      <c r="N3388" s="29"/>
      <c r="O3388" s="29"/>
    </row>
    <row r="3389" spans="14:15" x14ac:dyDescent="0.2">
      <c r="N3389" s="29"/>
      <c r="O3389" s="29"/>
    </row>
    <row r="3390" spans="14:15" x14ac:dyDescent="0.2">
      <c r="N3390" s="29"/>
      <c r="O3390" s="29"/>
    </row>
    <row r="3391" spans="14:15" x14ac:dyDescent="0.2">
      <c r="N3391" s="29"/>
      <c r="O3391" s="29"/>
    </row>
    <row r="3392" spans="14:15" x14ac:dyDescent="0.2">
      <c r="N3392" s="29"/>
      <c r="O3392" s="29"/>
    </row>
    <row r="3393" spans="14:15" x14ac:dyDescent="0.2">
      <c r="N3393" s="29"/>
      <c r="O3393" s="29"/>
    </row>
    <row r="3394" spans="14:15" x14ac:dyDescent="0.2">
      <c r="N3394" s="29"/>
      <c r="O3394" s="29"/>
    </row>
    <row r="3395" spans="14:15" x14ac:dyDescent="0.2">
      <c r="N3395" s="29"/>
      <c r="O3395" s="29"/>
    </row>
    <row r="3396" spans="14:15" x14ac:dyDescent="0.2">
      <c r="N3396" s="29"/>
      <c r="O3396" s="29"/>
    </row>
    <row r="3397" spans="14:15" x14ac:dyDescent="0.2">
      <c r="N3397" s="29"/>
      <c r="O3397" s="29"/>
    </row>
    <row r="3398" spans="14:15" x14ac:dyDescent="0.2">
      <c r="N3398" s="29"/>
      <c r="O3398" s="29"/>
    </row>
    <row r="3399" spans="14:15" x14ac:dyDescent="0.2">
      <c r="N3399" s="29"/>
      <c r="O3399" s="29"/>
    </row>
    <row r="3400" spans="14:15" x14ac:dyDescent="0.2">
      <c r="N3400" s="29"/>
      <c r="O3400" s="29"/>
    </row>
    <row r="3401" spans="14:15" x14ac:dyDescent="0.2">
      <c r="N3401" s="29"/>
      <c r="O3401" s="29"/>
    </row>
    <row r="3402" spans="14:15" x14ac:dyDescent="0.2">
      <c r="N3402" s="29"/>
      <c r="O3402" s="29"/>
    </row>
    <row r="3403" spans="14:15" x14ac:dyDescent="0.2">
      <c r="N3403" s="29"/>
      <c r="O3403" s="29"/>
    </row>
    <row r="3404" spans="14:15" x14ac:dyDescent="0.2">
      <c r="N3404" s="29"/>
      <c r="O3404" s="29"/>
    </row>
    <row r="3405" spans="14:15" x14ac:dyDescent="0.2">
      <c r="N3405" s="29"/>
      <c r="O3405" s="29"/>
    </row>
    <row r="3406" spans="14:15" x14ac:dyDescent="0.2">
      <c r="N3406" s="29"/>
      <c r="O3406" s="29"/>
    </row>
    <row r="3407" spans="14:15" x14ac:dyDescent="0.2">
      <c r="N3407" s="29"/>
      <c r="O3407" s="29"/>
    </row>
    <row r="3408" spans="14:15" x14ac:dyDescent="0.2">
      <c r="N3408" s="29"/>
      <c r="O3408" s="29"/>
    </row>
    <row r="3409" spans="14:15" x14ac:dyDescent="0.2">
      <c r="N3409" s="29"/>
      <c r="O3409" s="29"/>
    </row>
    <row r="3410" spans="14:15" x14ac:dyDescent="0.2">
      <c r="N3410" s="29"/>
      <c r="O3410" s="29"/>
    </row>
    <row r="3411" spans="14:15" x14ac:dyDescent="0.2">
      <c r="N3411" s="29"/>
      <c r="O3411" s="29"/>
    </row>
    <row r="3412" spans="14:15" x14ac:dyDescent="0.2">
      <c r="N3412" s="29"/>
      <c r="O3412" s="29"/>
    </row>
    <row r="3413" spans="14:15" x14ac:dyDescent="0.2">
      <c r="N3413" s="29"/>
      <c r="O3413" s="29"/>
    </row>
    <row r="3414" spans="14:15" x14ac:dyDescent="0.2">
      <c r="N3414" s="29"/>
      <c r="O3414" s="29"/>
    </row>
    <row r="3415" spans="14:15" x14ac:dyDescent="0.2">
      <c r="N3415" s="29"/>
      <c r="O3415" s="29"/>
    </row>
    <row r="3416" spans="14:15" x14ac:dyDescent="0.2">
      <c r="N3416" s="29"/>
      <c r="O3416" s="29"/>
    </row>
    <row r="3417" spans="14:15" x14ac:dyDescent="0.2">
      <c r="N3417" s="29"/>
      <c r="O3417" s="29"/>
    </row>
    <row r="3418" spans="14:15" x14ac:dyDescent="0.2">
      <c r="N3418" s="29"/>
      <c r="O3418" s="29"/>
    </row>
    <row r="3419" spans="14:15" x14ac:dyDescent="0.2">
      <c r="N3419" s="29"/>
      <c r="O3419" s="29"/>
    </row>
    <row r="3420" spans="14:15" x14ac:dyDescent="0.2">
      <c r="N3420" s="29"/>
      <c r="O3420" s="29"/>
    </row>
    <row r="3421" spans="14:15" x14ac:dyDescent="0.2">
      <c r="N3421" s="29"/>
      <c r="O3421" s="29"/>
    </row>
    <row r="3422" spans="14:15" x14ac:dyDescent="0.2">
      <c r="N3422" s="29"/>
      <c r="O3422" s="29"/>
    </row>
    <row r="3423" spans="14:15" x14ac:dyDescent="0.2">
      <c r="N3423" s="29"/>
      <c r="O3423" s="29"/>
    </row>
    <row r="3424" spans="14:15" x14ac:dyDescent="0.2">
      <c r="N3424" s="29"/>
      <c r="O3424" s="29"/>
    </row>
    <row r="3425" spans="14:15" x14ac:dyDescent="0.2">
      <c r="N3425" s="29"/>
      <c r="O3425" s="29"/>
    </row>
    <row r="3426" spans="14:15" x14ac:dyDescent="0.2">
      <c r="N3426" s="29"/>
      <c r="O3426" s="29"/>
    </row>
    <row r="3427" spans="14:15" x14ac:dyDescent="0.2">
      <c r="N3427" s="29"/>
      <c r="O3427" s="29"/>
    </row>
    <row r="3428" spans="14:15" x14ac:dyDescent="0.2">
      <c r="N3428" s="29"/>
      <c r="O3428" s="29"/>
    </row>
    <row r="3429" spans="14:15" x14ac:dyDescent="0.2">
      <c r="N3429" s="29"/>
      <c r="O3429" s="29"/>
    </row>
    <row r="3430" spans="14:15" x14ac:dyDescent="0.2">
      <c r="N3430" s="29"/>
      <c r="O3430" s="29"/>
    </row>
    <row r="3431" spans="14:15" x14ac:dyDescent="0.2">
      <c r="N3431" s="29"/>
      <c r="O3431" s="29"/>
    </row>
    <row r="3432" spans="14:15" x14ac:dyDescent="0.2">
      <c r="N3432" s="29"/>
      <c r="O3432" s="29"/>
    </row>
    <row r="3433" spans="14:15" x14ac:dyDescent="0.2">
      <c r="N3433" s="29"/>
      <c r="O3433" s="29"/>
    </row>
    <row r="3434" spans="14:15" x14ac:dyDescent="0.2">
      <c r="N3434" s="29"/>
      <c r="O3434" s="29"/>
    </row>
    <row r="3435" spans="14:15" x14ac:dyDescent="0.2">
      <c r="N3435" s="29"/>
      <c r="O3435" s="29"/>
    </row>
    <row r="3436" spans="14:15" x14ac:dyDescent="0.2">
      <c r="N3436" s="29"/>
      <c r="O3436" s="29"/>
    </row>
    <row r="3437" spans="14:15" x14ac:dyDescent="0.2">
      <c r="N3437" s="29"/>
      <c r="O3437" s="29"/>
    </row>
    <row r="3438" spans="14:15" x14ac:dyDescent="0.2">
      <c r="N3438" s="29"/>
      <c r="O3438" s="29"/>
    </row>
    <row r="3439" spans="14:15" x14ac:dyDescent="0.2">
      <c r="N3439" s="29"/>
      <c r="O3439" s="29"/>
    </row>
    <row r="3440" spans="14:15" x14ac:dyDescent="0.2">
      <c r="N3440" s="29"/>
      <c r="O3440" s="29"/>
    </row>
    <row r="3441" spans="14:15" x14ac:dyDescent="0.2">
      <c r="N3441" s="29"/>
      <c r="O3441" s="29"/>
    </row>
    <row r="3442" spans="14:15" x14ac:dyDescent="0.2">
      <c r="N3442" s="29"/>
      <c r="O3442" s="29"/>
    </row>
    <row r="3443" spans="14:15" x14ac:dyDescent="0.2">
      <c r="N3443" s="29"/>
      <c r="O3443" s="29"/>
    </row>
    <row r="3444" spans="14:15" x14ac:dyDescent="0.2">
      <c r="N3444" s="29"/>
      <c r="O3444" s="29"/>
    </row>
    <row r="3445" spans="14:15" x14ac:dyDescent="0.2">
      <c r="N3445" s="29"/>
      <c r="O3445" s="29"/>
    </row>
    <row r="3446" spans="14:15" x14ac:dyDescent="0.2">
      <c r="N3446" s="29"/>
      <c r="O3446" s="29"/>
    </row>
    <row r="3447" spans="14:15" x14ac:dyDescent="0.2">
      <c r="N3447" s="29"/>
      <c r="O3447" s="29"/>
    </row>
    <row r="3448" spans="14:15" x14ac:dyDescent="0.2">
      <c r="N3448" s="29"/>
      <c r="O3448" s="29"/>
    </row>
    <row r="3449" spans="14:15" x14ac:dyDescent="0.2">
      <c r="N3449" s="29"/>
      <c r="O3449" s="29"/>
    </row>
    <row r="3450" spans="14:15" x14ac:dyDescent="0.2">
      <c r="N3450" s="29"/>
      <c r="O3450" s="29"/>
    </row>
    <row r="3451" spans="14:15" x14ac:dyDescent="0.2">
      <c r="N3451" s="29"/>
      <c r="O3451" s="29"/>
    </row>
    <row r="3452" spans="14:15" x14ac:dyDescent="0.2">
      <c r="N3452" s="29"/>
      <c r="O3452" s="29"/>
    </row>
    <row r="3453" spans="14:15" x14ac:dyDescent="0.2">
      <c r="N3453" s="29"/>
      <c r="O3453" s="29"/>
    </row>
    <row r="3454" spans="14:15" x14ac:dyDescent="0.2">
      <c r="N3454" s="29"/>
      <c r="O3454" s="29"/>
    </row>
    <row r="3455" spans="14:15" x14ac:dyDescent="0.2">
      <c r="N3455" s="29"/>
      <c r="O3455" s="29"/>
    </row>
    <row r="3456" spans="14:15" x14ac:dyDescent="0.2">
      <c r="N3456" s="29"/>
      <c r="O3456" s="29"/>
    </row>
    <row r="3457" spans="14:15" x14ac:dyDescent="0.2">
      <c r="N3457" s="29"/>
      <c r="O3457" s="29"/>
    </row>
    <row r="3458" spans="14:15" x14ac:dyDescent="0.2">
      <c r="N3458" s="29"/>
      <c r="O3458" s="29"/>
    </row>
    <row r="3459" spans="14:15" x14ac:dyDescent="0.2">
      <c r="N3459" s="29"/>
      <c r="O3459" s="29"/>
    </row>
    <row r="3460" spans="14:15" x14ac:dyDescent="0.2">
      <c r="N3460" s="29"/>
      <c r="O3460" s="29"/>
    </row>
    <row r="3461" spans="14:15" x14ac:dyDescent="0.2">
      <c r="N3461" s="29"/>
      <c r="O3461" s="29"/>
    </row>
    <row r="3462" spans="14:15" x14ac:dyDescent="0.2">
      <c r="N3462" s="29"/>
      <c r="O3462" s="29"/>
    </row>
    <row r="3463" spans="14:15" x14ac:dyDescent="0.2">
      <c r="N3463" s="29"/>
      <c r="O3463" s="29"/>
    </row>
    <row r="3464" spans="14:15" x14ac:dyDescent="0.2">
      <c r="N3464" s="29"/>
      <c r="O3464" s="29"/>
    </row>
    <row r="3465" spans="14:15" x14ac:dyDescent="0.2">
      <c r="N3465" s="29"/>
      <c r="O3465" s="29"/>
    </row>
    <row r="3466" spans="14:15" x14ac:dyDescent="0.2">
      <c r="N3466" s="29"/>
      <c r="O3466" s="29"/>
    </row>
    <row r="3467" spans="14:15" x14ac:dyDescent="0.2">
      <c r="N3467" s="29"/>
      <c r="O3467" s="29"/>
    </row>
    <row r="3468" spans="14:15" x14ac:dyDescent="0.2">
      <c r="N3468" s="29"/>
      <c r="O3468" s="29"/>
    </row>
    <row r="3469" spans="14:15" x14ac:dyDescent="0.2">
      <c r="N3469" s="29"/>
      <c r="O3469" s="29"/>
    </row>
    <row r="3470" spans="14:15" x14ac:dyDescent="0.2">
      <c r="N3470" s="29"/>
      <c r="O3470" s="29"/>
    </row>
    <row r="3471" spans="14:15" x14ac:dyDescent="0.2">
      <c r="N3471" s="29"/>
      <c r="O3471" s="29"/>
    </row>
    <row r="3472" spans="14:15" x14ac:dyDescent="0.2">
      <c r="N3472" s="29"/>
      <c r="O3472" s="29"/>
    </row>
    <row r="3473" spans="14:15" x14ac:dyDescent="0.2">
      <c r="N3473" s="29"/>
      <c r="O3473" s="29"/>
    </row>
    <row r="3474" spans="14:15" x14ac:dyDescent="0.2">
      <c r="N3474" s="29"/>
      <c r="O3474" s="29"/>
    </row>
    <row r="3475" spans="14:15" x14ac:dyDescent="0.2">
      <c r="N3475" s="29"/>
      <c r="O3475" s="29"/>
    </row>
    <row r="3476" spans="14:15" x14ac:dyDescent="0.2">
      <c r="N3476" s="29"/>
      <c r="O3476" s="29"/>
    </row>
    <row r="3477" spans="14:15" x14ac:dyDescent="0.2">
      <c r="N3477" s="29"/>
      <c r="O3477" s="29"/>
    </row>
    <row r="3478" spans="14:15" x14ac:dyDescent="0.2">
      <c r="N3478" s="29"/>
      <c r="O3478" s="29"/>
    </row>
    <row r="3479" spans="14:15" x14ac:dyDescent="0.2">
      <c r="N3479" s="29"/>
      <c r="O3479" s="29"/>
    </row>
    <row r="3480" spans="14:15" x14ac:dyDescent="0.2">
      <c r="N3480" s="29"/>
      <c r="O3480" s="29"/>
    </row>
    <row r="3481" spans="14:15" x14ac:dyDescent="0.2">
      <c r="N3481" s="29"/>
      <c r="O3481" s="29"/>
    </row>
    <row r="3482" spans="14:15" x14ac:dyDescent="0.2">
      <c r="N3482" s="29"/>
      <c r="O3482" s="29"/>
    </row>
    <row r="3483" spans="14:15" x14ac:dyDescent="0.2">
      <c r="N3483" s="29"/>
      <c r="O3483" s="29"/>
    </row>
    <row r="3484" spans="14:15" x14ac:dyDescent="0.2">
      <c r="N3484" s="29"/>
      <c r="O3484" s="29"/>
    </row>
    <row r="3485" spans="14:15" x14ac:dyDescent="0.2">
      <c r="N3485" s="29"/>
      <c r="O3485" s="29"/>
    </row>
    <row r="3486" spans="14:15" x14ac:dyDescent="0.2">
      <c r="N3486" s="29"/>
      <c r="O3486" s="29"/>
    </row>
    <row r="3487" spans="14:15" x14ac:dyDescent="0.2">
      <c r="N3487" s="29"/>
      <c r="O3487" s="29"/>
    </row>
    <row r="3488" spans="14:15" x14ac:dyDescent="0.2">
      <c r="N3488" s="29"/>
      <c r="O3488" s="29"/>
    </row>
    <row r="3489" spans="14:15" x14ac:dyDescent="0.2">
      <c r="N3489" s="29"/>
      <c r="O3489" s="29"/>
    </row>
    <row r="3490" spans="14:15" x14ac:dyDescent="0.2">
      <c r="N3490" s="29"/>
      <c r="O3490" s="29"/>
    </row>
    <row r="3491" spans="14:15" x14ac:dyDescent="0.2">
      <c r="N3491" s="29"/>
      <c r="O3491" s="29"/>
    </row>
    <row r="3492" spans="14:15" x14ac:dyDescent="0.2">
      <c r="N3492" s="29"/>
      <c r="O3492" s="29"/>
    </row>
    <row r="3493" spans="14:15" x14ac:dyDescent="0.2">
      <c r="N3493" s="29"/>
      <c r="O3493" s="29"/>
    </row>
    <row r="3494" spans="14:15" x14ac:dyDescent="0.2">
      <c r="N3494" s="29"/>
      <c r="O3494" s="29"/>
    </row>
    <row r="3495" spans="14:15" x14ac:dyDescent="0.2">
      <c r="N3495" s="29"/>
      <c r="O3495" s="29"/>
    </row>
    <row r="3496" spans="14:15" x14ac:dyDescent="0.2">
      <c r="N3496" s="29"/>
      <c r="O3496" s="29"/>
    </row>
    <row r="3497" spans="14:15" x14ac:dyDescent="0.2">
      <c r="N3497" s="29"/>
      <c r="O3497" s="29"/>
    </row>
    <row r="3498" spans="14:15" x14ac:dyDescent="0.2">
      <c r="N3498" s="29"/>
      <c r="O3498" s="29"/>
    </row>
    <row r="3499" spans="14:15" x14ac:dyDescent="0.2">
      <c r="N3499" s="29"/>
      <c r="O3499" s="29"/>
    </row>
    <row r="3500" spans="14:15" x14ac:dyDescent="0.2">
      <c r="N3500" s="29"/>
      <c r="O3500" s="29"/>
    </row>
    <row r="3501" spans="14:15" x14ac:dyDescent="0.2">
      <c r="N3501" s="29"/>
      <c r="O3501" s="29"/>
    </row>
    <row r="3502" spans="14:15" x14ac:dyDescent="0.2">
      <c r="N3502" s="29"/>
      <c r="O3502" s="29"/>
    </row>
    <row r="3503" spans="14:15" x14ac:dyDescent="0.2">
      <c r="N3503" s="29"/>
      <c r="O3503" s="29"/>
    </row>
    <row r="3504" spans="14:15" x14ac:dyDescent="0.2">
      <c r="N3504" s="29"/>
      <c r="O3504" s="29"/>
    </row>
    <row r="3505" spans="14:15" x14ac:dyDescent="0.2">
      <c r="N3505" s="29"/>
      <c r="O3505" s="29"/>
    </row>
    <row r="3506" spans="14:15" x14ac:dyDescent="0.2">
      <c r="N3506" s="29"/>
      <c r="O3506" s="29"/>
    </row>
    <row r="3507" spans="14:15" x14ac:dyDescent="0.2">
      <c r="N3507" s="29"/>
      <c r="O3507" s="29"/>
    </row>
    <row r="3508" spans="14:15" x14ac:dyDescent="0.2">
      <c r="N3508" s="29"/>
      <c r="O3508" s="29"/>
    </row>
    <row r="3509" spans="14:15" x14ac:dyDescent="0.2">
      <c r="N3509" s="29"/>
      <c r="O3509" s="29"/>
    </row>
    <row r="3510" spans="14:15" x14ac:dyDescent="0.2">
      <c r="N3510" s="29"/>
      <c r="O3510" s="29"/>
    </row>
    <row r="3511" spans="14:15" x14ac:dyDescent="0.2">
      <c r="N3511" s="29"/>
      <c r="O3511" s="29"/>
    </row>
    <row r="3512" spans="14:15" x14ac:dyDescent="0.2">
      <c r="N3512" s="29"/>
      <c r="O3512" s="29"/>
    </row>
    <row r="3513" spans="14:15" x14ac:dyDescent="0.2">
      <c r="N3513" s="29"/>
      <c r="O3513" s="29"/>
    </row>
    <row r="3514" spans="14:15" x14ac:dyDescent="0.2">
      <c r="N3514" s="29"/>
      <c r="O3514" s="29"/>
    </row>
    <row r="3515" spans="14:15" x14ac:dyDescent="0.2">
      <c r="N3515" s="29"/>
      <c r="O3515" s="29"/>
    </row>
    <row r="3516" spans="14:15" x14ac:dyDescent="0.2">
      <c r="N3516" s="29"/>
      <c r="O3516" s="29"/>
    </row>
    <row r="3517" spans="14:15" x14ac:dyDescent="0.2">
      <c r="N3517" s="29"/>
      <c r="O3517" s="29"/>
    </row>
    <row r="3518" spans="14:15" x14ac:dyDescent="0.2">
      <c r="N3518" s="29"/>
      <c r="O3518" s="29"/>
    </row>
    <row r="3519" spans="14:15" x14ac:dyDescent="0.2">
      <c r="N3519" s="29"/>
      <c r="O3519" s="29"/>
    </row>
    <row r="3520" spans="14:15" x14ac:dyDescent="0.2">
      <c r="N3520" s="29"/>
      <c r="O3520" s="29"/>
    </row>
    <row r="3521" spans="14:15" x14ac:dyDescent="0.2">
      <c r="N3521" s="29"/>
      <c r="O3521" s="29"/>
    </row>
    <row r="3522" spans="14:15" x14ac:dyDescent="0.2">
      <c r="N3522" s="29"/>
      <c r="O3522" s="29"/>
    </row>
    <row r="3523" spans="14:15" x14ac:dyDescent="0.2">
      <c r="N3523" s="29"/>
      <c r="O3523" s="29"/>
    </row>
    <row r="3524" spans="14:15" x14ac:dyDescent="0.2">
      <c r="N3524" s="29"/>
      <c r="O3524" s="29"/>
    </row>
    <row r="3525" spans="14:15" x14ac:dyDescent="0.2">
      <c r="N3525" s="29"/>
      <c r="O3525" s="29"/>
    </row>
    <row r="3526" spans="14:15" x14ac:dyDescent="0.2">
      <c r="N3526" s="29"/>
      <c r="O3526" s="29"/>
    </row>
    <row r="3527" spans="14:15" x14ac:dyDescent="0.2">
      <c r="N3527" s="29"/>
      <c r="O3527" s="29"/>
    </row>
    <row r="3528" spans="14:15" x14ac:dyDescent="0.2">
      <c r="N3528" s="29"/>
      <c r="O3528" s="29"/>
    </row>
    <row r="3529" spans="14:15" x14ac:dyDescent="0.2">
      <c r="N3529" s="29"/>
      <c r="O3529" s="29"/>
    </row>
    <row r="3530" spans="14:15" x14ac:dyDescent="0.2">
      <c r="N3530" s="29"/>
      <c r="O3530" s="29"/>
    </row>
    <row r="3531" spans="14:15" x14ac:dyDescent="0.2">
      <c r="N3531" s="29"/>
      <c r="O3531" s="29"/>
    </row>
    <row r="3532" spans="14:15" x14ac:dyDescent="0.2">
      <c r="N3532" s="29"/>
      <c r="O3532" s="29"/>
    </row>
    <row r="3533" spans="14:15" x14ac:dyDescent="0.2">
      <c r="N3533" s="29"/>
      <c r="O3533" s="29"/>
    </row>
    <row r="3534" spans="14:15" x14ac:dyDescent="0.2">
      <c r="N3534" s="29"/>
      <c r="O3534" s="29"/>
    </row>
    <row r="3535" spans="14:15" x14ac:dyDescent="0.2">
      <c r="N3535" s="29"/>
      <c r="O3535" s="29"/>
    </row>
    <row r="3536" spans="14:15" x14ac:dyDescent="0.2">
      <c r="N3536" s="29"/>
      <c r="O3536" s="29"/>
    </row>
    <row r="3537" spans="14:15" x14ac:dyDescent="0.2">
      <c r="N3537" s="29"/>
      <c r="O3537" s="29"/>
    </row>
    <row r="3538" spans="14:15" x14ac:dyDescent="0.2">
      <c r="N3538" s="29"/>
      <c r="O3538" s="29"/>
    </row>
    <row r="3539" spans="14:15" x14ac:dyDescent="0.2">
      <c r="N3539" s="29"/>
      <c r="O3539" s="29"/>
    </row>
    <row r="3540" spans="14:15" x14ac:dyDescent="0.2">
      <c r="N3540" s="29"/>
      <c r="O3540" s="29"/>
    </row>
    <row r="3541" spans="14:15" x14ac:dyDescent="0.2">
      <c r="N3541" s="29"/>
      <c r="O3541" s="29"/>
    </row>
    <row r="3542" spans="14:15" x14ac:dyDescent="0.2">
      <c r="N3542" s="29"/>
      <c r="O3542" s="29"/>
    </row>
    <row r="3543" spans="14:15" x14ac:dyDescent="0.2">
      <c r="N3543" s="29"/>
      <c r="O3543" s="29"/>
    </row>
    <row r="3544" spans="14:15" x14ac:dyDescent="0.2">
      <c r="N3544" s="29"/>
      <c r="O3544" s="29"/>
    </row>
    <row r="3545" spans="14:15" x14ac:dyDescent="0.2">
      <c r="N3545" s="29"/>
      <c r="O3545" s="29"/>
    </row>
    <row r="3546" spans="14:15" x14ac:dyDescent="0.2">
      <c r="N3546" s="29"/>
      <c r="O3546" s="29"/>
    </row>
    <row r="3547" spans="14:15" x14ac:dyDescent="0.2">
      <c r="N3547" s="29"/>
      <c r="O3547" s="29"/>
    </row>
    <row r="3548" spans="14:15" x14ac:dyDescent="0.2">
      <c r="N3548" s="29"/>
      <c r="O3548" s="29"/>
    </row>
    <row r="3549" spans="14:15" x14ac:dyDescent="0.2">
      <c r="N3549" s="29"/>
      <c r="O3549" s="29"/>
    </row>
    <row r="3550" spans="14:15" x14ac:dyDescent="0.2">
      <c r="N3550" s="29"/>
      <c r="O3550" s="29"/>
    </row>
    <row r="3551" spans="14:15" x14ac:dyDescent="0.2">
      <c r="N3551" s="29"/>
      <c r="O3551" s="29"/>
    </row>
    <row r="3552" spans="14:15" x14ac:dyDescent="0.2">
      <c r="N3552" s="29"/>
      <c r="O3552" s="29"/>
    </row>
    <row r="3553" spans="14:15" x14ac:dyDescent="0.2">
      <c r="N3553" s="29"/>
      <c r="O3553" s="29"/>
    </row>
    <row r="3554" spans="14:15" x14ac:dyDescent="0.2">
      <c r="N3554" s="29"/>
      <c r="O3554" s="29"/>
    </row>
    <row r="3555" spans="14:15" x14ac:dyDescent="0.2">
      <c r="N3555" s="29"/>
      <c r="O3555" s="29"/>
    </row>
    <row r="3556" spans="14:15" x14ac:dyDescent="0.2">
      <c r="N3556" s="29"/>
      <c r="O3556" s="29"/>
    </row>
    <row r="3557" spans="14:15" x14ac:dyDescent="0.2">
      <c r="N3557" s="29"/>
      <c r="O3557" s="29"/>
    </row>
    <row r="3558" spans="14:15" x14ac:dyDescent="0.2">
      <c r="N3558" s="29"/>
      <c r="O3558" s="29"/>
    </row>
    <row r="3559" spans="14:15" x14ac:dyDescent="0.2">
      <c r="N3559" s="29"/>
      <c r="O3559" s="29"/>
    </row>
    <row r="3560" spans="14:15" x14ac:dyDescent="0.2">
      <c r="N3560" s="29"/>
      <c r="O3560" s="29"/>
    </row>
    <row r="3561" spans="14:15" x14ac:dyDescent="0.2">
      <c r="N3561" s="29"/>
      <c r="O3561" s="29"/>
    </row>
    <row r="3562" spans="14:15" x14ac:dyDescent="0.2">
      <c r="N3562" s="29"/>
      <c r="O3562" s="29"/>
    </row>
    <row r="3563" spans="14:15" x14ac:dyDescent="0.2">
      <c r="N3563" s="29"/>
      <c r="O3563" s="29"/>
    </row>
    <row r="3564" spans="14:15" x14ac:dyDescent="0.2">
      <c r="N3564" s="29"/>
      <c r="O3564" s="29"/>
    </row>
    <row r="3565" spans="14:15" x14ac:dyDescent="0.2">
      <c r="N3565" s="29"/>
      <c r="O3565" s="29"/>
    </row>
    <row r="3566" spans="14:15" x14ac:dyDescent="0.2">
      <c r="N3566" s="29"/>
      <c r="O3566" s="29"/>
    </row>
    <row r="3567" spans="14:15" x14ac:dyDescent="0.2">
      <c r="N3567" s="29"/>
      <c r="O3567" s="29"/>
    </row>
    <row r="3568" spans="14:15" x14ac:dyDescent="0.2">
      <c r="N3568" s="29"/>
      <c r="O3568" s="29"/>
    </row>
    <row r="3569" spans="14:15" x14ac:dyDescent="0.2">
      <c r="N3569" s="29"/>
      <c r="O3569" s="29"/>
    </row>
    <row r="3570" spans="14:15" x14ac:dyDescent="0.2">
      <c r="N3570" s="29"/>
      <c r="O3570" s="29"/>
    </row>
    <row r="3571" spans="14:15" x14ac:dyDescent="0.2">
      <c r="N3571" s="29"/>
      <c r="O3571" s="29"/>
    </row>
    <row r="3572" spans="14:15" x14ac:dyDescent="0.2">
      <c r="N3572" s="29"/>
      <c r="O3572" s="29"/>
    </row>
    <row r="3573" spans="14:15" x14ac:dyDescent="0.2">
      <c r="N3573" s="29"/>
      <c r="O3573" s="29"/>
    </row>
    <row r="3574" spans="14:15" x14ac:dyDescent="0.2">
      <c r="N3574" s="29"/>
      <c r="O3574" s="29"/>
    </row>
    <row r="3575" spans="14:15" x14ac:dyDescent="0.2">
      <c r="N3575" s="29"/>
      <c r="O3575" s="29"/>
    </row>
    <row r="3576" spans="14:15" x14ac:dyDescent="0.2">
      <c r="N3576" s="29"/>
      <c r="O3576" s="29"/>
    </row>
    <row r="3577" spans="14:15" x14ac:dyDescent="0.2">
      <c r="N3577" s="29"/>
      <c r="O3577" s="29"/>
    </row>
    <row r="3578" spans="14:15" x14ac:dyDescent="0.2">
      <c r="N3578" s="29"/>
      <c r="O3578" s="29"/>
    </row>
    <row r="3579" spans="14:15" x14ac:dyDescent="0.2">
      <c r="N3579" s="29"/>
      <c r="O3579" s="29"/>
    </row>
    <row r="3580" spans="14:15" x14ac:dyDescent="0.2">
      <c r="N3580" s="29"/>
      <c r="O3580" s="29"/>
    </row>
    <row r="3581" spans="14:15" x14ac:dyDescent="0.2">
      <c r="N3581" s="29"/>
      <c r="O3581" s="29"/>
    </row>
    <row r="3582" spans="14:15" x14ac:dyDescent="0.2">
      <c r="N3582" s="29"/>
      <c r="O3582" s="29"/>
    </row>
    <row r="3583" spans="14:15" x14ac:dyDescent="0.2">
      <c r="N3583" s="29"/>
      <c r="O3583" s="29"/>
    </row>
    <row r="3584" spans="14:15" x14ac:dyDescent="0.2">
      <c r="N3584" s="29"/>
      <c r="O3584" s="29"/>
    </row>
    <row r="3585" spans="14:15" x14ac:dyDescent="0.2">
      <c r="N3585" s="29"/>
      <c r="O3585" s="29"/>
    </row>
    <row r="3586" spans="14:15" x14ac:dyDescent="0.2">
      <c r="N3586" s="29"/>
      <c r="O3586" s="29"/>
    </row>
    <row r="3587" spans="14:15" x14ac:dyDescent="0.2">
      <c r="N3587" s="29"/>
      <c r="O3587" s="29"/>
    </row>
    <row r="3588" spans="14:15" x14ac:dyDescent="0.2">
      <c r="N3588" s="29"/>
      <c r="O3588" s="29"/>
    </row>
    <row r="3589" spans="14:15" x14ac:dyDescent="0.2">
      <c r="N3589" s="29"/>
      <c r="O3589" s="29"/>
    </row>
    <row r="3590" spans="14:15" x14ac:dyDescent="0.2">
      <c r="N3590" s="29"/>
      <c r="O3590" s="29"/>
    </row>
    <row r="3591" spans="14:15" x14ac:dyDescent="0.2">
      <c r="N3591" s="29"/>
      <c r="O3591" s="29"/>
    </row>
    <row r="3592" spans="14:15" x14ac:dyDescent="0.2">
      <c r="N3592" s="29"/>
      <c r="O3592" s="29"/>
    </row>
    <row r="3593" spans="14:15" x14ac:dyDescent="0.2">
      <c r="N3593" s="29"/>
      <c r="O3593" s="29"/>
    </row>
    <row r="3594" spans="14:15" x14ac:dyDescent="0.2">
      <c r="N3594" s="29"/>
      <c r="O3594" s="29"/>
    </row>
    <row r="3595" spans="14:15" x14ac:dyDescent="0.2">
      <c r="N3595" s="29"/>
      <c r="O3595" s="29"/>
    </row>
    <row r="3596" spans="14:15" x14ac:dyDescent="0.2">
      <c r="N3596" s="29"/>
      <c r="O3596" s="29"/>
    </row>
    <row r="3597" spans="14:15" x14ac:dyDescent="0.2">
      <c r="N3597" s="29"/>
      <c r="O3597" s="29"/>
    </row>
    <row r="3598" spans="14:15" x14ac:dyDescent="0.2">
      <c r="N3598" s="29"/>
      <c r="O3598" s="29"/>
    </row>
    <row r="3599" spans="14:15" x14ac:dyDescent="0.2">
      <c r="N3599" s="29"/>
      <c r="O3599" s="29"/>
    </row>
    <row r="3600" spans="14:15" x14ac:dyDescent="0.2">
      <c r="N3600" s="29"/>
      <c r="O3600" s="29"/>
    </row>
    <row r="3601" spans="14:15" x14ac:dyDescent="0.2">
      <c r="N3601" s="29"/>
      <c r="O3601" s="29"/>
    </row>
    <row r="3602" spans="14:15" x14ac:dyDescent="0.2">
      <c r="N3602" s="29"/>
      <c r="O3602" s="29"/>
    </row>
    <row r="3603" spans="14:15" x14ac:dyDescent="0.2">
      <c r="N3603" s="29"/>
      <c r="O3603" s="29"/>
    </row>
    <row r="3604" spans="14:15" x14ac:dyDescent="0.2">
      <c r="N3604" s="29"/>
      <c r="O3604" s="29"/>
    </row>
    <row r="3605" spans="14:15" x14ac:dyDescent="0.2">
      <c r="N3605" s="29"/>
      <c r="O3605" s="29"/>
    </row>
    <row r="3606" spans="14:15" x14ac:dyDescent="0.2">
      <c r="N3606" s="29"/>
      <c r="O3606" s="29"/>
    </row>
    <row r="3607" spans="14:15" x14ac:dyDescent="0.2">
      <c r="N3607" s="29"/>
      <c r="O3607" s="29"/>
    </row>
    <row r="3608" spans="14:15" x14ac:dyDescent="0.2">
      <c r="N3608" s="29"/>
      <c r="O3608" s="29"/>
    </row>
    <row r="3609" spans="14:15" x14ac:dyDescent="0.2">
      <c r="N3609" s="29"/>
      <c r="O3609" s="29"/>
    </row>
    <row r="3610" spans="14:15" x14ac:dyDescent="0.2">
      <c r="N3610" s="29"/>
      <c r="O3610" s="29"/>
    </row>
    <row r="3611" spans="14:15" x14ac:dyDescent="0.2">
      <c r="N3611" s="29"/>
      <c r="O3611" s="29"/>
    </row>
    <row r="3612" spans="14:15" x14ac:dyDescent="0.2">
      <c r="N3612" s="29"/>
      <c r="O3612" s="29"/>
    </row>
    <row r="3613" spans="14:15" x14ac:dyDescent="0.2">
      <c r="N3613" s="29"/>
      <c r="O3613" s="29"/>
    </row>
    <row r="3614" spans="14:15" x14ac:dyDescent="0.2">
      <c r="N3614" s="29"/>
      <c r="O3614" s="29"/>
    </row>
    <row r="3615" spans="14:15" x14ac:dyDescent="0.2">
      <c r="N3615" s="29"/>
      <c r="O3615" s="29"/>
    </row>
    <row r="3616" spans="14:15" x14ac:dyDescent="0.2">
      <c r="N3616" s="29"/>
      <c r="O3616" s="29"/>
    </row>
    <row r="3617" spans="14:15" x14ac:dyDescent="0.2">
      <c r="N3617" s="29"/>
      <c r="O3617" s="29"/>
    </row>
    <row r="3618" spans="14:15" x14ac:dyDescent="0.2">
      <c r="N3618" s="29"/>
      <c r="O3618" s="29"/>
    </row>
    <row r="3619" spans="14:15" x14ac:dyDescent="0.2">
      <c r="N3619" s="29"/>
      <c r="O3619" s="29"/>
    </row>
    <row r="3620" spans="14:15" x14ac:dyDescent="0.2">
      <c r="N3620" s="29"/>
      <c r="O3620" s="29"/>
    </row>
    <row r="3621" spans="14:15" x14ac:dyDescent="0.2">
      <c r="N3621" s="29"/>
      <c r="O3621" s="29"/>
    </row>
    <row r="3622" spans="14:15" x14ac:dyDescent="0.2">
      <c r="N3622" s="29"/>
      <c r="O3622" s="29"/>
    </row>
    <row r="3623" spans="14:15" x14ac:dyDescent="0.2">
      <c r="N3623" s="29"/>
      <c r="O3623" s="29"/>
    </row>
    <row r="3624" spans="14:15" x14ac:dyDescent="0.2">
      <c r="N3624" s="29"/>
      <c r="O3624" s="29"/>
    </row>
    <row r="3625" spans="14:15" x14ac:dyDescent="0.2">
      <c r="N3625" s="29"/>
      <c r="O3625" s="29"/>
    </row>
    <row r="3626" spans="14:15" x14ac:dyDescent="0.2">
      <c r="N3626" s="29"/>
      <c r="O3626" s="29"/>
    </row>
    <row r="3627" spans="14:15" x14ac:dyDescent="0.2">
      <c r="N3627" s="29"/>
      <c r="O3627" s="29"/>
    </row>
    <row r="3628" spans="14:15" x14ac:dyDescent="0.2">
      <c r="N3628" s="29"/>
      <c r="O3628" s="29"/>
    </row>
    <row r="3629" spans="14:15" x14ac:dyDescent="0.2">
      <c r="N3629" s="29"/>
      <c r="O3629" s="29"/>
    </row>
    <row r="3630" spans="14:15" x14ac:dyDescent="0.2">
      <c r="N3630" s="29"/>
      <c r="O3630" s="29"/>
    </row>
    <row r="3631" spans="14:15" x14ac:dyDescent="0.2">
      <c r="N3631" s="29"/>
      <c r="O3631" s="29"/>
    </row>
    <row r="3632" spans="14:15" x14ac:dyDescent="0.2">
      <c r="N3632" s="29"/>
      <c r="O3632" s="29"/>
    </row>
    <row r="3633" spans="14:15" x14ac:dyDescent="0.2">
      <c r="N3633" s="29"/>
      <c r="O3633" s="29"/>
    </row>
    <row r="3634" spans="14:15" x14ac:dyDescent="0.2">
      <c r="N3634" s="29"/>
      <c r="O3634" s="29"/>
    </row>
    <row r="3635" spans="14:15" x14ac:dyDescent="0.2">
      <c r="N3635" s="29"/>
      <c r="O3635" s="29"/>
    </row>
    <row r="3636" spans="14:15" x14ac:dyDescent="0.2">
      <c r="N3636" s="29"/>
      <c r="O3636" s="29"/>
    </row>
    <row r="3637" spans="14:15" x14ac:dyDescent="0.2">
      <c r="N3637" s="29"/>
      <c r="O3637" s="29"/>
    </row>
    <row r="3638" spans="14:15" x14ac:dyDescent="0.2">
      <c r="N3638" s="29"/>
      <c r="O3638" s="29"/>
    </row>
    <row r="3639" spans="14:15" x14ac:dyDescent="0.2">
      <c r="N3639" s="29"/>
      <c r="O3639" s="29"/>
    </row>
    <row r="3640" spans="14:15" x14ac:dyDescent="0.2">
      <c r="N3640" s="29"/>
      <c r="O3640" s="29"/>
    </row>
    <row r="3641" spans="14:15" x14ac:dyDescent="0.2">
      <c r="N3641" s="29"/>
      <c r="O3641" s="29"/>
    </row>
    <row r="3642" spans="14:15" x14ac:dyDescent="0.2">
      <c r="N3642" s="29"/>
      <c r="O3642" s="29"/>
    </row>
    <row r="3643" spans="14:15" x14ac:dyDescent="0.2">
      <c r="N3643" s="29"/>
      <c r="O3643" s="29"/>
    </row>
    <row r="3644" spans="14:15" x14ac:dyDescent="0.2">
      <c r="N3644" s="29"/>
      <c r="O3644" s="29"/>
    </row>
    <row r="3645" spans="14:15" x14ac:dyDescent="0.2">
      <c r="N3645" s="29"/>
      <c r="O3645" s="29"/>
    </row>
    <row r="3646" spans="14:15" x14ac:dyDescent="0.2">
      <c r="N3646" s="29"/>
      <c r="O3646" s="29"/>
    </row>
    <row r="3647" spans="14:15" x14ac:dyDescent="0.2">
      <c r="N3647" s="29"/>
      <c r="O3647" s="29"/>
    </row>
    <row r="3648" spans="14:15" x14ac:dyDescent="0.2">
      <c r="N3648" s="29"/>
      <c r="O3648" s="29"/>
    </row>
    <row r="3649" spans="14:15" x14ac:dyDescent="0.2">
      <c r="N3649" s="29"/>
      <c r="O3649" s="29"/>
    </row>
    <row r="3650" spans="14:15" x14ac:dyDescent="0.2">
      <c r="N3650" s="29"/>
      <c r="O3650" s="29"/>
    </row>
    <row r="3651" spans="14:15" x14ac:dyDescent="0.2">
      <c r="N3651" s="29"/>
      <c r="O3651" s="29"/>
    </row>
    <row r="3652" spans="14:15" x14ac:dyDescent="0.2">
      <c r="N3652" s="29"/>
      <c r="O3652" s="29"/>
    </row>
    <row r="3653" spans="14:15" x14ac:dyDescent="0.2">
      <c r="N3653" s="29"/>
      <c r="O3653" s="29"/>
    </row>
    <row r="3654" spans="14:15" x14ac:dyDescent="0.2">
      <c r="N3654" s="29"/>
      <c r="O3654" s="29"/>
    </row>
    <row r="3655" spans="14:15" x14ac:dyDescent="0.2">
      <c r="N3655" s="29"/>
      <c r="O3655" s="29"/>
    </row>
    <row r="3656" spans="14:15" x14ac:dyDescent="0.2">
      <c r="N3656" s="29"/>
      <c r="O3656" s="29"/>
    </row>
    <row r="3657" spans="14:15" x14ac:dyDescent="0.2">
      <c r="N3657" s="29"/>
      <c r="O3657" s="29"/>
    </row>
    <row r="3658" spans="14:15" x14ac:dyDescent="0.2">
      <c r="N3658" s="29"/>
      <c r="O3658" s="29"/>
    </row>
    <row r="3659" spans="14:15" x14ac:dyDescent="0.2">
      <c r="N3659" s="29"/>
      <c r="O3659" s="29"/>
    </row>
    <row r="3660" spans="14:15" x14ac:dyDescent="0.2">
      <c r="N3660" s="29"/>
      <c r="O3660" s="29"/>
    </row>
    <row r="3661" spans="14:15" x14ac:dyDescent="0.2">
      <c r="N3661" s="29"/>
      <c r="O3661" s="29"/>
    </row>
    <row r="3662" spans="14:15" x14ac:dyDescent="0.2">
      <c r="N3662" s="29"/>
      <c r="O3662" s="29"/>
    </row>
    <row r="3663" spans="14:15" x14ac:dyDescent="0.2">
      <c r="N3663" s="29"/>
      <c r="O3663" s="29"/>
    </row>
    <row r="3664" spans="14:15" x14ac:dyDescent="0.2">
      <c r="N3664" s="29"/>
      <c r="O3664" s="29"/>
    </row>
    <row r="3665" spans="14:15" x14ac:dyDescent="0.2">
      <c r="N3665" s="29"/>
      <c r="O3665" s="29"/>
    </row>
    <row r="3666" spans="14:15" x14ac:dyDescent="0.2">
      <c r="N3666" s="29"/>
      <c r="O3666" s="29"/>
    </row>
    <row r="3667" spans="14:15" x14ac:dyDescent="0.2">
      <c r="N3667" s="29"/>
      <c r="O3667" s="29"/>
    </row>
    <row r="3668" spans="14:15" x14ac:dyDescent="0.2">
      <c r="N3668" s="29"/>
      <c r="O3668" s="29"/>
    </row>
    <row r="3669" spans="14:15" x14ac:dyDescent="0.2">
      <c r="N3669" s="29"/>
      <c r="O3669" s="29"/>
    </row>
    <row r="3670" spans="14:15" x14ac:dyDescent="0.2">
      <c r="N3670" s="29"/>
      <c r="O3670" s="29"/>
    </row>
    <row r="3671" spans="14:15" x14ac:dyDescent="0.2">
      <c r="N3671" s="29"/>
      <c r="O3671" s="29"/>
    </row>
    <row r="3672" spans="14:15" x14ac:dyDescent="0.2">
      <c r="N3672" s="29"/>
      <c r="O3672" s="29"/>
    </row>
    <row r="3673" spans="14:15" x14ac:dyDescent="0.2">
      <c r="N3673" s="29"/>
      <c r="O3673" s="29"/>
    </row>
    <row r="3674" spans="14:15" x14ac:dyDescent="0.2">
      <c r="N3674" s="29"/>
      <c r="O3674" s="29"/>
    </row>
    <row r="3675" spans="14:15" x14ac:dyDescent="0.2">
      <c r="N3675" s="29"/>
      <c r="O3675" s="29"/>
    </row>
    <row r="3676" spans="14:15" x14ac:dyDescent="0.2">
      <c r="N3676" s="29"/>
      <c r="O3676" s="29"/>
    </row>
    <row r="3677" spans="14:15" x14ac:dyDescent="0.2">
      <c r="N3677" s="29"/>
      <c r="O3677" s="29"/>
    </row>
    <row r="3678" spans="14:15" x14ac:dyDescent="0.2">
      <c r="N3678" s="29"/>
      <c r="O3678" s="29"/>
    </row>
    <row r="3679" spans="14:15" x14ac:dyDescent="0.2">
      <c r="N3679" s="29"/>
      <c r="O3679" s="29"/>
    </row>
    <row r="3680" spans="14:15" x14ac:dyDescent="0.2">
      <c r="N3680" s="29"/>
      <c r="O3680" s="29"/>
    </row>
    <row r="3681" spans="14:15" x14ac:dyDescent="0.2">
      <c r="N3681" s="29"/>
      <c r="O3681" s="29"/>
    </row>
    <row r="3682" spans="14:15" x14ac:dyDescent="0.2">
      <c r="N3682" s="29"/>
      <c r="O3682" s="29"/>
    </row>
    <row r="3683" spans="14:15" x14ac:dyDescent="0.2">
      <c r="N3683" s="29"/>
      <c r="O3683" s="29"/>
    </row>
    <row r="3684" spans="14:15" x14ac:dyDescent="0.2">
      <c r="N3684" s="29"/>
      <c r="O3684" s="29"/>
    </row>
    <row r="3685" spans="14:15" x14ac:dyDescent="0.2">
      <c r="N3685" s="29"/>
      <c r="O3685" s="29"/>
    </row>
    <row r="3686" spans="14:15" x14ac:dyDescent="0.2">
      <c r="N3686" s="29"/>
      <c r="O3686" s="29"/>
    </row>
    <row r="3687" spans="14:15" x14ac:dyDescent="0.2">
      <c r="N3687" s="29"/>
      <c r="O3687" s="29"/>
    </row>
    <row r="3688" spans="14:15" x14ac:dyDescent="0.2">
      <c r="N3688" s="29"/>
      <c r="O3688" s="29"/>
    </row>
    <row r="3689" spans="14:15" x14ac:dyDescent="0.2">
      <c r="N3689" s="29"/>
      <c r="O3689" s="29"/>
    </row>
    <row r="3690" spans="14:15" x14ac:dyDescent="0.2">
      <c r="N3690" s="29"/>
      <c r="O3690" s="29"/>
    </row>
    <row r="3691" spans="14:15" x14ac:dyDescent="0.2">
      <c r="N3691" s="29"/>
      <c r="O3691" s="29"/>
    </row>
    <row r="3692" spans="14:15" x14ac:dyDescent="0.2">
      <c r="N3692" s="29"/>
      <c r="O3692" s="29"/>
    </row>
    <row r="3693" spans="14:15" x14ac:dyDescent="0.2">
      <c r="N3693" s="29"/>
      <c r="O3693" s="29"/>
    </row>
    <row r="3694" spans="14:15" x14ac:dyDescent="0.2">
      <c r="N3694" s="29"/>
      <c r="O3694" s="29"/>
    </row>
    <row r="3695" spans="14:15" x14ac:dyDescent="0.2">
      <c r="N3695" s="29"/>
      <c r="O3695" s="29"/>
    </row>
    <row r="3696" spans="14:15" x14ac:dyDescent="0.2">
      <c r="N3696" s="29"/>
      <c r="O3696" s="29"/>
    </row>
    <row r="3697" spans="14:15" x14ac:dyDescent="0.2">
      <c r="N3697" s="29"/>
      <c r="O3697" s="29"/>
    </row>
    <row r="3698" spans="14:15" x14ac:dyDescent="0.2">
      <c r="N3698" s="29"/>
      <c r="O3698" s="29"/>
    </row>
    <row r="3699" spans="14:15" x14ac:dyDescent="0.2">
      <c r="N3699" s="29"/>
      <c r="O3699" s="29"/>
    </row>
    <row r="3700" spans="14:15" x14ac:dyDescent="0.2">
      <c r="N3700" s="29"/>
      <c r="O3700" s="29"/>
    </row>
    <row r="3701" spans="14:15" x14ac:dyDescent="0.2">
      <c r="N3701" s="29"/>
      <c r="O3701" s="29"/>
    </row>
    <row r="3702" spans="14:15" x14ac:dyDescent="0.2">
      <c r="N3702" s="29"/>
      <c r="O3702" s="29"/>
    </row>
    <row r="3703" spans="14:15" x14ac:dyDescent="0.2">
      <c r="N3703" s="29"/>
      <c r="O3703" s="29"/>
    </row>
    <row r="3704" spans="14:15" x14ac:dyDescent="0.2">
      <c r="N3704" s="29"/>
      <c r="O3704" s="29"/>
    </row>
    <row r="3705" spans="14:15" x14ac:dyDescent="0.2">
      <c r="N3705" s="29"/>
      <c r="O3705" s="29"/>
    </row>
    <row r="3706" spans="14:15" x14ac:dyDescent="0.2">
      <c r="N3706" s="29"/>
      <c r="O3706" s="29"/>
    </row>
    <row r="3707" spans="14:15" x14ac:dyDescent="0.2">
      <c r="N3707" s="29"/>
      <c r="O3707" s="29"/>
    </row>
    <row r="3708" spans="14:15" x14ac:dyDescent="0.2">
      <c r="N3708" s="29"/>
      <c r="O3708" s="29"/>
    </row>
    <row r="3709" spans="14:15" x14ac:dyDescent="0.2">
      <c r="N3709" s="29"/>
      <c r="O3709" s="29"/>
    </row>
    <row r="3710" spans="14:15" x14ac:dyDescent="0.2">
      <c r="N3710" s="29"/>
      <c r="O3710" s="29"/>
    </row>
    <row r="3711" spans="14:15" x14ac:dyDescent="0.2">
      <c r="N3711" s="29"/>
      <c r="O3711" s="29"/>
    </row>
    <row r="3712" spans="14:15" x14ac:dyDescent="0.2">
      <c r="N3712" s="29"/>
      <c r="O3712" s="29"/>
    </row>
    <row r="3713" spans="14:15" x14ac:dyDescent="0.2">
      <c r="N3713" s="29"/>
      <c r="O3713" s="29"/>
    </row>
    <row r="3714" spans="14:15" x14ac:dyDescent="0.2">
      <c r="N3714" s="29"/>
      <c r="O3714" s="29"/>
    </row>
    <row r="3715" spans="14:15" x14ac:dyDescent="0.2">
      <c r="N3715" s="29"/>
      <c r="O3715" s="29"/>
    </row>
    <row r="3716" spans="14:15" x14ac:dyDescent="0.2">
      <c r="N3716" s="29"/>
      <c r="O3716" s="29"/>
    </row>
    <row r="3717" spans="14:15" x14ac:dyDescent="0.2">
      <c r="N3717" s="29"/>
      <c r="O3717" s="29"/>
    </row>
    <row r="3718" spans="14:15" x14ac:dyDescent="0.2">
      <c r="N3718" s="29"/>
      <c r="O3718" s="29"/>
    </row>
    <row r="3719" spans="14:15" x14ac:dyDescent="0.2">
      <c r="N3719" s="29"/>
      <c r="O3719" s="29"/>
    </row>
    <row r="3720" spans="14:15" x14ac:dyDescent="0.2">
      <c r="N3720" s="29"/>
      <c r="O3720" s="29"/>
    </row>
    <row r="3721" spans="14:15" x14ac:dyDescent="0.2">
      <c r="N3721" s="29"/>
      <c r="O3721" s="29"/>
    </row>
    <row r="3722" spans="14:15" x14ac:dyDescent="0.2">
      <c r="N3722" s="29"/>
      <c r="O3722" s="29"/>
    </row>
    <row r="3723" spans="14:15" x14ac:dyDescent="0.2">
      <c r="N3723" s="29"/>
      <c r="O3723" s="29"/>
    </row>
    <row r="3724" spans="14:15" x14ac:dyDescent="0.2">
      <c r="N3724" s="29"/>
      <c r="O3724" s="29"/>
    </row>
    <row r="3725" spans="14:15" x14ac:dyDescent="0.2">
      <c r="N3725" s="29"/>
      <c r="O3725" s="29"/>
    </row>
    <row r="3726" spans="14:15" x14ac:dyDescent="0.2">
      <c r="N3726" s="29"/>
      <c r="O3726" s="29"/>
    </row>
    <row r="3727" spans="14:15" x14ac:dyDescent="0.2">
      <c r="N3727" s="29"/>
      <c r="O3727" s="29"/>
    </row>
    <row r="3728" spans="14:15" x14ac:dyDescent="0.2">
      <c r="N3728" s="29"/>
      <c r="O3728" s="29"/>
    </row>
    <row r="3729" spans="14:15" x14ac:dyDescent="0.2">
      <c r="N3729" s="29"/>
      <c r="O3729" s="29"/>
    </row>
    <row r="3730" spans="14:15" x14ac:dyDescent="0.2">
      <c r="N3730" s="29"/>
      <c r="O3730" s="29"/>
    </row>
    <row r="3731" spans="14:15" x14ac:dyDescent="0.2">
      <c r="N3731" s="29"/>
      <c r="O3731" s="29"/>
    </row>
    <row r="3732" spans="14:15" x14ac:dyDescent="0.2">
      <c r="N3732" s="29"/>
      <c r="O3732" s="29"/>
    </row>
    <row r="3733" spans="14:15" x14ac:dyDescent="0.2">
      <c r="N3733" s="29"/>
      <c r="O3733" s="29"/>
    </row>
    <row r="3734" spans="14:15" x14ac:dyDescent="0.2">
      <c r="N3734" s="29"/>
      <c r="O3734" s="29"/>
    </row>
    <row r="3735" spans="14:15" x14ac:dyDescent="0.2">
      <c r="N3735" s="29"/>
      <c r="O3735" s="29"/>
    </row>
    <row r="3736" spans="14:15" x14ac:dyDescent="0.2">
      <c r="N3736" s="29"/>
      <c r="O3736" s="29"/>
    </row>
    <row r="3737" spans="14:15" x14ac:dyDescent="0.2">
      <c r="N3737" s="29"/>
      <c r="O3737" s="29"/>
    </row>
    <row r="3738" spans="14:15" x14ac:dyDescent="0.2">
      <c r="N3738" s="29"/>
      <c r="O3738" s="29"/>
    </row>
    <row r="3739" spans="14:15" x14ac:dyDescent="0.2">
      <c r="N3739" s="29"/>
      <c r="O3739" s="29"/>
    </row>
    <row r="3740" spans="14:15" x14ac:dyDescent="0.2">
      <c r="N3740" s="29"/>
      <c r="O3740" s="29"/>
    </row>
    <row r="3741" spans="14:15" x14ac:dyDescent="0.2">
      <c r="N3741" s="29"/>
      <c r="O3741" s="29"/>
    </row>
    <row r="3742" spans="14:15" x14ac:dyDescent="0.2">
      <c r="N3742" s="29"/>
      <c r="O3742" s="29"/>
    </row>
    <row r="3743" spans="14:15" x14ac:dyDescent="0.2">
      <c r="N3743" s="29"/>
      <c r="O3743" s="29"/>
    </row>
    <row r="3744" spans="14:15" x14ac:dyDescent="0.2">
      <c r="N3744" s="29"/>
      <c r="O3744" s="29"/>
    </row>
    <row r="3745" spans="14:15" x14ac:dyDescent="0.2">
      <c r="N3745" s="29"/>
      <c r="O3745" s="29"/>
    </row>
    <row r="3746" spans="14:15" x14ac:dyDescent="0.2">
      <c r="N3746" s="29"/>
      <c r="O3746" s="29"/>
    </row>
    <row r="3747" spans="14:15" x14ac:dyDescent="0.2">
      <c r="N3747" s="29"/>
      <c r="O3747" s="29"/>
    </row>
    <row r="3748" spans="14:15" x14ac:dyDescent="0.2">
      <c r="N3748" s="29"/>
      <c r="O3748" s="29"/>
    </row>
    <row r="3749" spans="14:15" x14ac:dyDescent="0.2">
      <c r="N3749" s="29"/>
      <c r="O3749" s="29"/>
    </row>
    <row r="3750" spans="14:15" x14ac:dyDescent="0.2">
      <c r="N3750" s="29"/>
      <c r="O3750" s="29"/>
    </row>
    <row r="3751" spans="14:15" x14ac:dyDescent="0.2">
      <c r="N3751" s="29"/>
      <c r="O3751" s="29"/>
    </row>
    <row r="3752" spans="14:15" x14ac:dyDescent="0.2">
      <c r="N3752" s="29"/>
      <c r="O3752" s="29"/>
    </row>
    <row r="3753" spans="14:15" x14ac:dyDescent="0.2">
      <c r="N3753" s="29"/>
      <c r="O3753" s="29"/>
    </row>
    <row r="3754" spans="14:15" x14ac:dyDescent="0.2">
      <c r="N3754" s="29"/>
      <c r="O3754" s="29"/>
    </row>
    <row r="3755" spans="14:15" x14ac:dyDescent="0.2">
      <c r="N3755" s="29"/>
      <c r="O3755" s="29"/>
    </row>
    <row r="3756" spans="14:15" x14ac:dyDescent="0.2">
      <c r="N3756" s="29"/>
      <c r="O3756" s="29"/>
    </row>
    <row r="3757" spans="14:15" x14ac:dyDescent="0.2">
      <c r="N3757" s="29"/>
      <c r="O3757" s="29"/>
    </row>
    <row r="3758" spans="14:15" x14ac:dyDescent="0.2">
      <c r="N3758" s="29"/>
      <c r="O3758" s="29"/>
    </row>
    <row r="3759" spans="14:15" x14ac:dyDescent="0.2">
      <c r="N3759" s="29"/>
      <c r="O3759" s="29"/>
    </row>
    <row r="3760" spans="14:15" x14ac:dyDescent="0.2">
      <c r="N3760" s="29"/>
      <c r="O3760" s="29"/>
    </row>
    <row r="3761" spans="14:15" x14ac:dyDescent="0.2">
      <c r="N3761" s="29"/>
      <c r="O3761" s="29"/>
    </row>
    <row r="3762" spans="14:15" x14ac:dyDescent="0.2">
      <c r="N3762" s="29"/>
      <c r="O3762" s="29"/>
    </row>
    <row r="3763" spans="14:15" x14ac:dyDescent="0.2">
      <c r="N3763" s="29"/>
      <c r="O3763" s="29"/>
    </row>
    <row r="3764" spans="14:15" x14ac:dyDescent="0.2">
      <c r="N3764" s="29"/>
      <c r="O3764" s="29"/>
    </row>
    <row r="3765" spans="14:15" x14ac:dyDescent="0.2">
      <c r="N3765" s="29"/>
      <c r="O3765" s="29"/>
    </row>
    <row r="3766" spans="14:15" x14ac:dyDescent="0.2">
      <c r="N3766" s="29"/>
      <c r="O3766" s="29"/>
    </row>
    <row r="3767" spans="14:15" x14ac:dyDescent="0.2">
      <c r="N3767" s="29"/>
      <c r="O3767" s="29"/>
    </row>
    <row r="3768" spans="14:15" x14ac:dyDescent="0.2">
      <c r="N3768" s="29"/>
      <c r="O3768" s="29"/>
    </row>
    <row r="3769" spans="14:15" x14ac:dyDescent="0.2">
      <c r="N3769" s="29"/>
      <c r="O3769" s="29"/>
    </row>
    <row r="3770" spans="14:15" x14ac:dyDescent="0.2">
      <c r="N3770" s="29"/>
      <c r="O3770" s="29"/>
    </row>
    <row r="3771" spans="14:15" x14ac:dyDescent="0.2">
      <c r="N3771" s="29"/>
      <c r="O3771" s="29"/>
    </row>
    <row r="3772" spans="14:15" x14ac:dyDescent="0.2">
      <c r="N3772" s="29"/>
      <c r="O3772" s="29"/>
    </row>
    <row r="3773" spans="14:15" x14ac:dyDescent="0.2">
      <c r="N3773" s="29"/>
      <c r="O3773" s="29"/>
    </row>
    <row r="3774" spans="14:15" x14ac:dyDescent="0.2">
      <c r="N3774" s="29"/>
      <c r="O3774" s="29"/>
    </row>
    <row r="3775" spans="14:15" x14ac:dyDescent="0.2">
      <c r="N3775" s="29"/>
      <c r="O3775" s="29"/>
    </row>
    <row r="3776" spans="14:15" x14ac:dyDescent="0.2">
      <c r="N3776" s="29"/>
      <c r="O3776" s="29"/>
    </row>
    <row r="3777" spans="14:15" x14ac:dyDescent="0.2">
      <c r="N3777" s="29"/>
      <c r="O3777" s="29"/>
    </row>
    <row r="3778" spans="14:15" x14ac:dyDescent="0.2">
      <c r="N3778" s="29"/>
      <c r="O3778" s="29"/>
    </row>
    <row r="3779" spans="14:15" x14ac:dyDescent="0.2">
      <c r="N3779" s="29"/>
      <c r="O3779" s="29"/>
    </row>
    <row r="3780" spans="14:15" x14ac:dyDescent="0.2">
      <c r="N3780" s="29"/>
      <c r="O3780" s="29"/>
    </row>
    <row r="3781" spans="14:15" x14ac:dyDescent="0.2">
      <c r="N3781" s="29"/>
      <c r="O3781" s="29"/>
    </row>
    <row r="3782" spans="14:15" x14ac:dyDescent="0.2">
      <c r="N3782" s="29"/>
      <c r="O3782" s="29"/>
    </row>
    <row r="3783" spans="14:15" x14ac:dyDescent="0.2">
      <c r="N3783" s="29"/>
      <c r="O3783" s="29"/>
    </row>
    <row r="3784" spans="14:15" x14ac:dyDescent="0.2">
      <c r="N3784" s="29"/>
      <c r="O3784" s="29"/>
    </row>
    <row r="3785" spans="14:15" x14ac:dyDescent="0.2">
      <c r="N3785" s="29"/>
      <c r="O3785" s="29"/>
    </row>
    <row r="3786" spans="14:15" x14ac:dyDescent="0.2">
      <c r="N3786" s="29"/>
      <c r="O3786" s="29"/>
    </row>
    <row r="3787" spans="14:15" x14ac:dyDescent="0.2">
      <c r="N3787" s="29"/>
      <c r="O3787" s="29"/>
    </row>
    <row r="3788" spans="14:15" x14ac:dyDescent="0.2">
      <c r="N3788" s="29"/>
      <c r="O3788" s="29"/>
    </row>
    <row r="3789" spans="14:15" x14ac:dyDescent="0.2">
      <c r="N3789" s="29"/>
      <c r="O3789" s="29"/>
    </row>
    <row r="3790" spans="14:15" x14ac:dyDescent="0.2">
      <c r="N3790" s="29"/>
      <c r="O3790" s="29"/>
    </row>
    <row r="3791" spans="14:15" x14ac:dyDescent="0.2">
      <c r="N3791" s="29"/>
      <c r="O3791" s="29"/>
    </row>
    <row r="3792" spans="14:15" x14ac:dyDescent="0.2">
      <c r="N3792" s="29"/>
      <c r="O3792" s="29"/>
    </row>
    <row r="3793" spans="14:15" x14ac:dyDescent="0.2">
      <c r="N3793" s="29"/>
      <c r="O3793" s="29"/>
    </row>
    <row r="3794" spans="14:15" x14ac:dyDescent="0.2">
      <c r="N3794" s="29"/>
      <c r="O3794" s="29"/>
    </row>
    <row r="3795" spans="14:15" x14ac:dyDescent="0.2">
      <c r="N3795" s="29"/>
      <c r="O3795" s="29"/>
    </row>
    <row r="3796" spans="14:15" x14ac:dyDescent="0.2">
      <c r="N3796" s="29"/>
      <c r="O3796" s="29"/>
    </row>
    <row r="3797" spans="14:15" x14ac:dyDescent="0.2">
      <c r="N3797" s="29"/>
      <c r="O3797" s="29"/>
    </row>
    <row r="3798" spans="14:15" x14ac:dyDescent="0.2">
      <c r="N3798" s="29"/>
      <c r="O3798" s="29"/>
    </row>
    <row r="3799" spans="14:15" x14ac:dyDescent="0.2">
      <c r="N3799" s="29"/>
      <c r="O3799" s="29"/>
    </row>
    <row r="3800" spans="14:15" x14ac:dyDescent="0.2">
      <c r="N3800" s="29"/>
      <c r="O3800" s="29"/>
    </row>
    <row r="3801" spans="14:15" x14ac:dyDescent="0.2">
      <c r="N3801" s="29"/>
      <c r="O3801" s="29"/>
    </row>
    <row r="3802" spans="14:15" x14ac:dyDescent="0.2">
      <c r="N3802" s="29"/>
      <c r="O3802" s="29"/>
    </row>
    <row r="3803" spans="14:15" x14ac:dyDescent="0.2">
      <c r="N3803" s="29"/>
      <c r="O3803" s="29"/>
    </row>
    <row r="3804" spans="14:15" x14ac:dyDescent="0.2">
      <c r="N3804" s="29"/>
      <c r="O3804" s="29"/>
    </row>
    <row r="3805" spans="14:15" x14ac:dyDescent="0.2">
      <c r="N3805" s="29"/>
      <c r="O3805" s="29"/>
    </row>
    <row r="3806" spans="14:15" x14ac:dyDescent="0.2">
      <c r="N3806" s="29"/>
      <c r="O3806" s="29"/>
    </row>
    <row r="3807" spans="14:15" x14ac:dyDescent="0.2">
      <c r="N3807" s="29"/>
      <c r="O3807" s="29"/>
    </row>
    <row r="3808" spans="14:15" x14ac:dyDescent="0.2">
      <c r="N3808" s="29"/>
      <c r="O3808" s="29"/>
    </row>
    <row r="3809" spans="14:15" x14ac:dyDescent="0.2">
      <c r="N3809" s="29"/>
      <c r="O3809" s="29"/>
    </row>
    <row r="3810" spans="14:15" x14ac:dyDescent="0.2">
      <c r="N3810" s="29"/>
      <c r="O3810" s="29"/>
    </row>
    <row r="3811" spans="14:15" x14ac:dyDescent="0.2">
      <c r="N3811" s="29"/>
      <c r="O3811" s="29"/>
    </row>
    <row r="3812" spans="14:15" x14ac:dyDescent="0.2">
      <c r="N3812" s="29"/>
      <c r="O3812" s="29"/>
    </row>
    <row r="3813" spans="14:15" x14ac:dyDescent="0.2">
      <c r="N3813" s="29"/>
      <c r="O3813" s="29"/>
    </row>
    <row r="3814" spans="14:15" x14ac:dyDescent="0.2">
      <c r="N3814" s="29"/>
      <c r="O3814" s="29"/>
    </row>
    <row r="3815" spans="14:15" x14ac:dyDescent="0.2">
      <c r="N3815" s="29"/>
      <c r="O3815" s="29"/>
    </row>
    <row r="3816" spans="14:15" x14ac:dyDescent="0.2">
      <c r="N3816" s="29"/>
      <c r="O3816" s="29"/>
    </row>
    <row r="3817" spans="14:15" x14ac:dyDescent="0.2">
      <c r="N3817" s="29"/>
      <c r="O3817" s="29"/>
    </row>
    <row r="3818" spans="14:15" x14ac:dyDescent="0.2">
      <c r="N3818" s="29"/>
      <c r="O3818" s="29"/>
    </row>
    <row r="3819" spans="14:15" x14ac:dyDescent="0.2">
      <c r="N3819" s="29"/>
      <c r="O3819" s="29"/>
    </row>
    <row r="3820" spans="14:15" x14ac:dyDescent="0.2">
      <c r="N3820" s="29"/>
      <c r="O3820" s="29"/>
    </row>
    <row r="3821" spans="14:15" x14ac:dyDescent="0.2">
      <c r="N3821" s="29"/>
      <c r="O3821" s="29"/>
    </row>
    <row r="3822" spans="14:15" x14ac:dyDescent="0.2">
      <c r="N3822" s="29"/>
      <c r="O3822" s="29"/>
    </row>
    <row r="3823" spans="14:15" x14ac:dyDescent="0.2">
      <c r="N3823" s="29"/>
      <c r="O3823" s="29"/>
    </row>
    <row r="3824" spans="14:15" x14ac:dyDescent="0.2">
      <c r="N3824" s="29"/>
      <c r="O3824" s="29"/>
    </row>
    <row r="3825" spans="14:15" x14ac:dyDescent="0.2">
      <c r="N3825" s="29"/>
      <c r="O3825" s="29"/>
    </row>
    <row r="3826" spans="14:15" x14ac:dyDescent="0.2">
      <c r="N3826" s="29"/>
      <c r="O3826" s="29"/>
    </row>
    <row r="3827" spans="14:15" x14ac:dyDescent="0.2">
      <c r="N3827" s="29"/>
      <c r="O3827" s="29"/>
    </row>
    <row r="3828" spans="14:15" x14ac:dyDescent="0.2">
      <c r="N3828" s="29"/>
      <c r="O3828" s="29"/>
    </row>
    <row r="3829" spans="14:15" x14ac:dyDescent="0.2">
      <c r="N3829" s="29"/>
      <c r="O3829" s="29"/>
    </row>
    <row r="3830" spans="14:15" x14ac:dyDescent="0.2">
      <c r="N3830" s="29"/>
      <c r="O3830" s="29"/>
    </row>
    <row r="3831" spans="14:15" x14ac:dyDescent="0.2">
      <c r="N3831" s="29"/>
      <c r="O3831" s="29"/>
    </row>
    <row r="3832" spans="14:15" x14ac:dyDescent="0.2">
      <c r="N3832" s="29"/>
      <c r="O3832" s="29"/>
    </row>
    <row r="3833" spans="14:15" x14ac:dyDescent="0.2">
      <c r="N3833" s="29"/>
      <c r="O3833" s="29"/>
    </row>
    <row r="3834" spans="14:15" x14ac:dyDescent="0.2">
      <c r="N3834" s="29"/>
      <c r="O3834" s="29"/>
    </row>
    <row r="3835" spans="14:15" x14ac:dyDescent="0.2">
      <c r="N3835" s="29"/>
      <c r="O3835" s="29"/>
    </row>
    <row r="3836" spans="14:15" x14ac:dyDescent="0.2">
      <c r="N3836" s="29"/>
      <c r="O3836" s="29"/>
    </row>
    <row r="3837" spans="14:15" x14ac:dyDescent="0.2">
      <c r="N3837" s="29"/>
      <c r="O3837" s="29"/>
    </row>
    <row r="3838" spans="14:15" x14ac:dyDescent="0.2">
      <c r="N3838" s="29"/>
      <c r="O3838" s="29"/>
    </row>
    <row r="3839" spans="14:15" x14ac:dyDescent="0.2">
      <c r="N3839" s="29"/>
      <c r="O3839" s="29"/>
    </row>
    <row r="3840" spans="14:15" x14ac:dyDescent="0.2">
      <c r="N3840" s="29"/>
      <c r="O3840" s="29"/>
    </row>
    <row r="3841" spans="14:15" x14ac:dyDescent="0.2">
      <c r="N3841" s="29"/>
      <c r="O3841" s="29"/>
    </row>
    <row r="3842" spans="14:15" x14ac:dyDescent="0.2">
      <c r="N3842" s="29"/>
      <c r="O3842" s="29"/>
    </row>
    <row r="3843" spans="14:15" x14ac:dyDescent="0.2">
      <c r="N3843" s="29"/>
      <c r="O3843" s="29"/>
    </row>
    <row r="3844" spans="14:15" x14ac:dyDescent="0.2">
      <c r="N3844" s="29"/>
      <c r="O3844" s="29"/>
    </row>
    <row r="3845" spans="14:15" x14ac:dyDescent="0.2">
      <c r="N3845" s="29"/>
      <c r="O3845" s="29"/>
    </row>
    <row r="3846" spans="14:15" x14ac:dyDescent="0.2">
      <c r="N3846" s="29"/>
      <c r="O3846" s="29"/>
    </row>
    <row r="3847" spans="14:15" x14ac:dyDescent="0.2">
      <c r="N3847" s="29"/>
      <c r="O3847" s="29"/>
    </row>
    <row r="3848" spans="14:15" x14ac:dyDescent="0.2">
      <c r="N3848" s="29"/>
      <c r="O3848" s="29"/>
    </row>
    <row r="3849" spans="14:15" x14ac:dyDescent="0.2">
      <c r="N3849" s="29"/>
      <c r="O3849" s="29"/>
    </row>
    <row r="3850" spans="14:15" x14ac:dyDescent="0.2">
      <c r="N3850" s="29"/>
      <c r="O3850" s="29"/>
    </row>
    <row r="3851" spans="14:15" x14ac:dyDescent="0.2">
      <c r="N3851" s="29"/>
      <c r="O3851" s="29"/>
    </row>
    <row r="3852" spans="14:15" x14ac:dyDescent="0.2">
      <c r="N3852" s="29"/>
      <c r="O3852" s="29"/>
    </row>
    <row r="3853" spans="14:15" x14ac:dyDescent="0.2">
      <c r="N3853" s="29"/>
      <c r="O3853" s="29"/>
    </row>
    <row r="3854" spans="14:15" x14ac:dyDescent="0.2">
      <c r="N3854" s="29"/>
      <c r="O3854" s="29"/>
    </row>
    <row r="3855" spans="14:15" x14ac:dyDescent="0.2">
      <c r="N3855" s="29"/>
      <c r="O3855" s="29"/>
    </row>
    <row r="3856" spans="14:15" x14ac:dyDescent="0.2">
      <c r="N3856" s="29"/>
      <c r="O3856" s="29"/>
    </row>
    <row r="3857" spans="14:15" x14ac:dyDescent="0.2">
      <c r="N3857" s="29"/>
      <c r="O3857" s="29"/>
    </row>
    <row r="3858" spans="14:15" x14ac:dyDescent="0.2">
      <c r="N3858" s="29"/>
      <c r="O3858" s="29"/>
    </row>
    <row r="3859" spans="14:15" x14ac:dyDescent="0.2">
      <c r="N3859" s="29"/>
      <c r="O3859" s="29"/>
    </row>
    <row r="3860" spans="14:15" x14ac:dyDescent="0.2">
      <c r="N3860" s="29"/>
      <c r="O3860" s="29"/>
    </row>
    <row r="3861" spans="14:15" x14ac:dyDescent="0.2">
      <c r="N3861" s="29"/>
      <c r="O3861" s="29"/>
    </row>
    <row r="3862" spans="14:15" x14ac:dyDescent="0.2">
      <c r="N3862" s="29"/>
      <c r="O3862" s="29"/>
    </row>
    <row r="3863" spans="14:15" x14ac:dyDescent="0.2">
      <c r="N3863" s="29"/>
      <c r="O3863" s="29"/>
    </row>
    <row r="3864" spans="14:15" x14ac:dyDescent="0.2">
      <c r="N3864" s="29"/>
      <c r="O3864" s="29"/>
    </row>
    <row r="3865" spans="14:15" x14ac:dyDescent="0.2">
      <c r="N3865" s="29"/>
      <c r="O3865" s="29"/>
    </row>
    <row r="3866" spans="14:15" x14ac:dyDescent="0.2">
      <c r="N3866" s="29"/>
      <c r="O3866" s="29"/>
    </row>
    <row r="3867" spans="14:15" x14ac:dyDescent="0.2">
      <c r="N3867" s="29"/>
      <c r="O3867" s="29"/>
    </row>
    <row r="3868" spans="14:15" x14ac:dyDescent="0.2">
      <c r="N3868" s="29"/>
      <c r="O3868" s="29"/>
    </row>
    <row r="3869" spans="14:15" x14ac:dyDescent="0.2">
      <c r="N3869" s="29"/>
      <c r="O3869" s="29"/>
    </row>
    <row r="3870" spans="14:15" x14ac:dyDescent="0.2">
      <c r="N3870" s="29"/>
      <c r="O3870" s="29"/>
    </row>
    <row r="3871" spans="14:15" x14ac:dyDescent="0.2">
      <c r="N3871" s="29"/>
      <c r="O3871" s="29"/>
    </row>
    <row r="3872" spans="14:15" x14ac:dyDescent="0.2">
      <c r="N3872" s="29"/>
      <c r="O3872" s="29"/>
    </row>
    <row r="3873" spans="14:15" x14ac:dyDescent="0.2">
      <c r="N3873" s="29"/>
      <c r="O3873" s="29"/>
    </row>
    <row r="3874" spans="14:15" x14ac:dyDescent="0.2">
      <c r="N3874" s="29"/>
      <c r="O3874" s="29"/>
    </row>
    <row r="3875" spans="14:15" x14ac:dyDescent="0.2">
      <c r="N3875" s="29"/>
      <c r="O3875" s="29"/>
    </row>
    <row r="3876" spans="14:15" x14ac:dyDescent="0.2">
      <c r="N3876" s="29"/>
      <c r="O3876" s="29"/>
    </row>
    <row r="3877" spans="14:15" x14ac:dyDescent="0.2">
      <c r="N3877" s="29"/>
      <c r="O3877" s="29"/>
    </row>
    <row r="3878" spans="14:15" x14ac:dyDescent="0.2">
      <c r="N3878" s="29"/>
      <c r="O3878" s="29"/>
    </row>
    <row r="3879" spans="14:15" x14ac:dyDescent="0.2">
      <c r="N3879" s="29"/>
      <c r="O3879" s="29"/>
    </row>
    <row r="3880" spans="14:15" x14ac:dyDescent="0.2">
      <c r="N3880" s="29"/>
      <c r="O3880" s="29"/>
    </row>
    <row r="3881" spans="14:15" x14ac:dyDescent="0.2">
      <c r="N3881" s="29"/>
      <c r="O3881" s="29"/>
    </row>
    <row r="3882" spans="14:15" x14ac:dyDescent="0.2">
      <c r="N3882" s="29"/>
      <c r="O3882" s="29"/>
    </row>
    <row r="3883" spans="14:15" x14ac:dyDescent="0.2">
      <c r="N3883" s="29"/>
      <c r="O3883" s="29"/>
    </row>
    <row r="3884" spans="14:15" x14ac:dyDescent="0.2">
      <c r="N3884" s="29"/>
      <c r="O3884" s="29"/>
    </row>
    <row r="3885" spans="14:15" x14ac:dyDescent="0.2">
      <c r="N3885" s="29"/>
      <c r="O3885" s="29"/>
    </row>
    <row r="3886" spans="14:15" x14ac:dyDescent="0.2">
      <c r="N3886" s="29"/>
      <c r="O3886" s="29"/>
    </row>
    <row r="3887" spans="14:15" x14ac:dyDescent="0.2">
      <c r="N3887" s="29"/>
      <c r="O3887" s="29"/>
    </row>
    <row r="3888" spans="14:15" x14ac:dyDescent="0.2">
      <c r="N3888" s="29"/>
      <c r="O3888" s="29"/>
    </row>
    <row r="3889" spans="14:15" x14ac:dyDescent="0.2">
      <c r="N3889" s="29"/>
      <c r="O3889" s="29"/>
    </row>
    <row r="3890" spans="14:15" x14ac:dyDescent="0.2">
      <c r="N3890" s="29"/>
      <c r="O3890" s="29"/>
    </row>
    <row r="3891" spans="14:15" x14ac:dyDescent="0.2">
      <c r="N3891" s="29"/>
      <c r="O3891" s="29"/>
    </row>
    <row r="3892" spans="14:15" x14ac:dyDescent="0.2">
      <c r="N3892" s="29"/>
      <c r="O3892" s="29"/>
    </row>
    <row r="3893" spans="14:15" x14ac:dyDescent="0.2">
      <c r="N3893" s="29"/>
      <c r="O3893" s="29"/>
    </row>
    <row r="3894" spans="14:15" x14ac:dyDescent="0.2">
      <c r="N3894" s="29"/>
      <c r="O3894" s="29"/>
    </row>
    <row r="3895" spans="14:15" x14ac:dyDescent="0.2">
      <c r="N3895" s="29"/>
      <c r="O3895" s="29"/>
    </row>
    <row r="3896" spans="14:15" x14ac:dyDescent="0.2">
      <c r="N3896" s="29"/>
      <c r="O3896" s="29"/>
    </row>
    <row r="3897" spans="14:15" x14ac:dyDescent="0.2">
      <c r="N3897" s="29"/>
      <c r="O3897" s="29"/>
    </row>
    <row r="3898" spans="14:15" x14ac:dyDescent="0.2">
      <c r="N3898" s="29"/>
      <c r="O3898" s="29"/>
    </row>
    <row r="3899" spans="14:15" x14ac:dyDescent="0.2">
      <c r="N3899" s="29"/>
      <c r="O3899" s="29"/>
    </row>
    <row r="3900" spans="14:15" x14ac:dyDescent="0.2">
      <c r="N3900" s="29"/>
      <c r="O3900" s="29"/>
    </row>
    <row r="3901" spans="14:15" x14ac:dyDescent="0.2">
      <c r="N3901" s="29"/>
      <c r="O3901" s="29"/>
    </row>
    <row r="3902" spans="14:15" x14ac:dyDescent="0.2">
      <c r="N3902" s="29"/>
      <c r="O3902" s="29"/>
    </row>
    <row r="3903" spans="14:15" x14ac:dyDescent="0.2">
      <c r="N3903" s="29"/>
      <c r="O3903" s="29"/>
    </row>
    <row r="3904" spans="14:15" x14ac:dyDescent="0.2">
      <c r="N3904" s="29"/>
      <c r="O3904" s="29"/>
    </row>
    <row r="3905" spans="14:15" x14ac:dyDescent="0.2">
      <c r="N3905" s="29"/>
      <c r="O3905" s="29"/>
    </row>
    <row r="3906" spans="14:15" x14ac:dyDescent="0.2">
      <c r="N3906" s="29"/>
      <c r="O3906" s="29"/>
    </row>
    <row r="3907" spans="14:15" x14ac:dyDescent="0.2">
      <c r="N3907" s="29"/>
      <c r="O3907" s="29"/>
    </row>
    <row r="3908" spans="14:15" x14ac:dyDescent="0.2">
      <c r="N3908" s="29"/>
      <c r="O3908" s="29"/>
    </row>
    <row r="3909" spans="14:15" x14ac:dyDescent="0.2">
      <c r="N3909" s="29"/>
      <c r="O3909" s="29"/>
    </row>
    <row r="3910" spans="14:15" x14ac:dyDescent="0.2">
      <c r="N3910" s="29"/>
      <c r="O3910" s="29"/>
    </row>
    <row r="3911" spans="14:15" x14ac:dyDescent="0.2">
      <c r="N3911" s="29"/>
      <c r="O3911" s="29"/>
    </row>
    <row r="3912" spans="14:15" x14ac:dyDescent="0.2">
      <c r="N3912" s="29"/>
      <c r="O3912" s="29"/>
    </row>
    <row r="3913" spans="14:15" x14ac:dyDescent="0.2">
      <c r="N3913" s="29"/>
      <c r="O3913" s="29"/>
    </row>
    <row r="3914" spans="14:15" x14ac:dyDescent="0.2">
      <c r="N3914" s="29"/>
      <c r="O3914" s="29"/>
    </row>
    <row r="3915" spans="14:15" x14ac:dyDescent="0.2">
      <c r="N3915" s="29"/>
      <c r="O3915" s="29"/>
    </row>
    <row r="3916" spans="14:15" x14ac:dyDescent="0.2">
      <c r="N3916" s="29"/>
      <c r="O3916" s="29"/>
    </row>
    <row r="3917" spans="14:15" x14ac:dyDescent="0.2">
      <c r="N3917" s="29"/>
      <c r="O3917" s="29"/>
    </row>
    <row r="3918" spans="14:15" x14ac:dyDescent="0.2">
      <c r="N3918" s="29"/>
      <c r="O3918" s="29"/>
    </row>
    <row r="3919" spans="14:15" x14ac:dyDescent="0.2">
      <c r="N3919" s="29"/>
      <c r="O3919" s="29"/>
    </row>
    <row r="3920" spans="14:15" x14ac:dyDescent="0.2">
      <c r="N3920" s="29"/>
      <c r="O3920" s="29"/>
    </row>
    <row r="3921" spans="14:15" x14ac:dyDescent="0.2">
      <c r="N3921" s="29"/>
      <c r="O3921" s="29"/>
    </row>
    <row r="3922" spans="14:15" x14ac:dyDescent="0.2">
      <c r="N3922" s="29"/>
      <c r="O3922" s="29"/>
    </row>
    <row r="3923" spans="14:15" x14ac:dyDescent="0.2">
      <c r="N3923" s="29"/>
      <c r="O3923" s="29"/>
    </row>
    <row r="3924" spans="14:15" x14ac:dyDescent="0.2">
      <c r="N3924" s="29"/>
      <c r="O3924" s="29"/>
    </row>
    <row r="3925" spans="14:15" x14ac:dyDescent="0.2">
      <c r="N3925" s="29"/>
      <c r="O3925" s="29"/>
    </row>
    <row r="3926" spans="14:15" x14ac:dyDescent="0.2">
      <c r="N3926" s="29"/>
      <c r="O3926" s="29"/>
    </row>
    <row r="3927" spans="14:15" x14ac:dyDescent="0.2">
      <c r="N3927" s="29"/>
      <c r="O3927" s="29"/>
    </row>
    <row r="3928" spans="14:15" x14ac:dyDescent="0.2">
      <c r="N3928" s="29"/>
      <c r="O3928" s="29"/>
    </row>
    <row r="3929" spans="14:15" x14ac:dyDescent="0.2">
      <c r="N3929" s="29"/>
      <c r="O3929" s="29"/>
    </row>
    <row r="3930" spans="14:15" x14ac:dyDescent="0.2">
      <c r="N3930" s="29"/>
      <c r="O3930" s="29"/>
    </row>
    <row r="3931" spans="14:15" x14ac:dyDescent="0.2">
      <c r="N3931" s="29"/>
      <c r="O3931" s="29"/>
    </row>
    <row r="3932" spans="14:15" x14ac:dyDescent="0.2">
      <c r="N3932" s="29"/>
      <c r="O3932" s="29"/>
    </row>
    <row r="3933" spans="14:15" x14ac:dyDescent="0.2">
      <c r="N3933" s="29"/>
      <c r="O3933" s="29"/>
    </row>
    <row r="3934" spans="14:15" x14ac:dyDescent="0.2">
      <c r="N3934" s="29"/>
      <c r="O3934" s="29"/>
    </row>
    <row r="3935" spans="14:15" x14ac:dyDescent="0.2">
      <c r="N3935" s="29"/>
      <c r="O3935" s="29"/>
    </row>
    <row r="3936" spans="14:15" x14ac:dyDescent="0.2">
      <c r="N3936" s="29"/>
      <c r="O3936" s="29"/>
    </row>
    <row r="3937" spans="14:15" x14ac:dyDescent="0.2">
      <c r="N3937" s="29"/>
      <c r="O3937" s="29"/>
    </row>
    <row r="3938" spans="14:15" x14ac:dyDescent="0.2">
      <c r="N3938" s="29"/>
      <c r="O3938" s="29"/>
    </row>
    <row r="3939" spans="14:15" x14ac:dyDescent="0.2">
      <c r="N3939" s="29"/>
      <c r="O3939" s="29"/>
    </row>
    <row r="3940" spans="14:15" x14ac:dyDescent="0.2">
      <c r="N3940" s="29"/>
      <c r="O3940" s="29"/>
    </row>
    <row r="3941" spans="14:15" x14ac:dyDescent="0.2">
      <c r="N3941" s="29"/>
      <c r="O3941" s="29"/>
    </row>
    <row r="3942" spans="14:15" x14ac:dyDescent="0.2">
      <c r="N3942" s="29"/>
      <c r="O3942" s="29"/>
    </row>
    <row r="3943" spans="14:15" x14ac:dyDescent="0.2">
      <c r="N3943" s="29"/>
      <c r="O3943" s="29"/>
    </row>
    <row r="3944" spans="14:15" x14ac:dyDescent="0.2">
      <c r="N3944" s="29"/>
      <c r="O3944" s="29"/>
    </row>
    <row r="3945" spans="14:15" x14ac:dyDescent="0.2">
      <c r="N3945" s="29"/>
      <c r="O3945" s="29"/>
    </row>
    <row r="3946" spans="14:15" x14ac:dyDescent="0.2">
      <c r="N3946" s="29"/>
      <c r="O3946" s="29"/>
    </row>
    <row r="3947" spans="14:15" x14ac:dyDescent="0.2">
      <c r="N3947" s="29"/>
      <c r="O3947" s="29"/>
    </row>
    <row r="3948" spans="14:15" x14ac:dyDescent="0.2">
      <c r="N3948" s="29"/>
      <c r="O3948" s="29"/>
    </row>
    <row r="3949" spans="14:15" x14ac:dyDescent="0.2">
      <c r="N3949" s="29"/>
      <c r="O3949" s="29"/>
    </row>
    <row r="3950" spans="14:15" x14ac:dyDescent="0.2">
      <c r="N3950" s="29"/>
      <c r="O3950" s="29"/>
    </row>
    <row r="3951" spans="14:15" x14ac:dyDescent="0.2">
      <c r="N3951" s="29"/>
      <c r="O3951" s="29"/>
    </row>
    <row r="3952" spans="14:15" x14ac:dyDescent="0.2">
      <c r="N3952" s="29"/>
      <c r="O3952" s="29"/>
    </row>
    <row r="3953" spans="14:15" x14ac:dyDescent="0.2">
      <c r="N3953" s="29"/>
      <c r="O3953" s="29"/>
    </row>
    <row r="3954" spans="14:15" x14ac:dyDescent="0.2">
      <c r="N3954" s="29"/>
      <c r="O3954" s="29"/>
    </row>
    <row r="3955" spans="14:15" x14ac:dyDescent="0.2">
      <c r="N3955" s="29"/>
      <c r="O3955" s="29"/>
    </row>
    <row r="3956" spans="14:15" x14ac:dyDescent="0.2">
      <c r="N3956" s="29"/>
      <c r="O3956" s="29"/>
    </row>
    <row r="3957" spans="14:15" x14ac:dyDescent="0.2">
      <c r="N3957" s="29"/>
      <c r="O3957" s="29"/>
    </row>
    <row r="3958" spans="14:15" x14ac:dyDescent="0.2">
      <c r="N3958" s="29"/>
      <c r="O3958" s="29"/>
    </row>
    <row r="3959" spans="14:15" x14ac:dyDescent="0.2">
      <c r="N3959" s="29"/>
      <c r="O3959" s="29"/>
    </row>
    <row r="3960" spans="14:15" x14ac:dyDescent="0.2">
      <c r="N3960" s="29"/>
      <c r="O3960" s="29"/>
    </row>
    <row r="3961" spans="14:15" x14ac:dyDescent="0.2">
      <c r="N3961" s="29"/>
      <c r="O3961" s="29"/>
    </row>
    <row r="3962" spans="14:15" x14ac:dyDescent="0.2">
      <c r="N3962" s="29"/>
      <c r="O3962" s="29"/>
    </row>
    <row r="3963" spans="14:15" x14ac:dyDescent="0.2">
      <c r="N3963" s="29"/>
      <c r="O3963" s="29"/>
    </row>
    <row r="3964" spans="14:15" x14ac:dyDescent="0.2">
      <c r="N3964" s="29"/>
      <c r="O3964" s="29"/>
    </row>
    <row r="3965" spans="14:15" x14ac:dyDescent="0.2">
      <c r="N3965" s="29"/>
      <c r="O3965" s="29"/>
    </row>
    <row r="3966" spans="14:15" x14ac:dyDescent="0.2">
      <c r="N3966" s="29"/>
      <c r="O3966" s="29"/>
    </row>
    <row r="3967" spans="14:15" x14ac:dyDescent="0.2">
      <c r="N3967" s="29"/>
      <c r="O3967" s="29"/>
    </row>
    <row r="3968" spans="14:15" x14ac:dyDescent="0.2">
      <c r="N3968" s="29"/>
      <c r="O3968" s="29"/>
    </row>
    <row r="3969" spans="14:15" x14ac:dyDescent="0.2">
      <c r="N3969" s="29"/>
      <c r="O3969" s="29"/>
    </row>
    <row r="3970" spans="14:15" x14ac:dyDescent="0.2">
      <c r="N3970" s="29"/>
      <c r="O3970" s="29"/>
    </row>
    <row r="3971" spans="14:15" x14ac:dyDescent="0.2">
      <c r="N3971" s="29"/>
      <c r="O3971" s="29"/>
    </row>
    <row r="3972" spans="14:15" x14ac:dyDescent="0.2">
      <c r="N3972" s="29"/>
      <c r="O3972" s="29"/>
    </row>
    <row r="3973" spans="14:15" x14ac:dyDescent="0.2">
      <c r="N3973" s="29"/>
      <c r="O3973" s="29"/>
    </row>
    <row r="3974" spans="14:15" x14ac:dyDescent="0.2">
      <c r="N3974" s="29"/>
      <c r="O3974" s="29"/>
    </row>
    <row r="3975" spans="14:15" x14ac:dyDescent="0.2">
      <c r="N3975" s="29"/>
      <c r="O3975" s="29"/>
    </row>
    <row r="3976" spans="14:15" x14ac:dyDescent="0.2">
      <c r="N3976" s="29"/>
      <c r="O3976" s="29"/>
    </row>
    <row r="3977" spans="14:15" x14ac:dyDescent="0.2">
      <c r="N3977" s="29"/>
      <c r="O3977" s="29"/>
    </row>
    <row r="3978" spans="14:15" x14ac:dyDescent="0.2">
      <c r="N3978" s="29"/>
      <c r="O3978" s="29"/>
    </row>
    <row r="3979" spans="14:15" x14ac:dyDescent="0.2">
      <c r="N3979" s="29"/>
      <c r="O3979" s="29"/>
    </row>
    <row r="3980" spans="14:15" x14ac:dyDescent="0.2">
      <c r="N3980" s="29"/>
      <c r="O3980" s="29"/>
    </row>
    <row r="3981" spans="14:15" x14ac:dyDescent="0.2">
      <c r="N3981" s="29"/>
      <c r="O3981" s="29"/>
    </row>
    <row r="3982" spans="14:15" x14ac:dyDescent="0.2">
      <c r="N3982" s="29"/>
      <c r="O3982" s="29"/>
    </row>
    <row r="3983" spans="14:15" x14ac:dyDescent="0.2">
      <c r="N3983" s="29"/>
      <c r="O3983" s="29"/>
    </row>
    <row r="3984" spans="14:15" x14ac:dyDescent="0.2">
      <c r="N3984" s="29"/>
      <c r="O3984" s="29"/>
    </row>
    <row r="3985" spans="14:15" x14ac:dyDescent="0.2">
      <c r="N3985" s="29"/>
      <c r="O3985" s="29"/>
    </row>
    <row r="3986" spans="14:15" x14ac:dyDescent="0.2">
      <c r="N3986" s="29"/>
      <c r="O3986" s="29"/>
    </row>
    <row r="3987" spans="14:15" x14ac:dyDescent="0.2">
      <c r="N3987" s="29"/>
      <c r="O3987" s="29"/>
    </row>
    <row r="3988" spans="14:15" x14ac:dyDescent="0.2">
      <c r="N3988" s="29"/>
      <c r="O3988" s="29"/>
    </row>
    <row r="3989" spans="14:15" x14ac:dyDescent="0.2">
      <c r="N3989" s="29"/>
      <c r="O3989" s="29"/>
    </row>
    <row r="3990" spans="14:15" x14ac:dyDescent="0.2">
      <c r="N3990" s="29"/>
      <c r="O3990" s="29"/>
    </row>
    <row r="3991" spans="14:15" x14ac:dyDescent="0.2">
      <c r="N3991" s="29"/>
      <c r="O3991" s="29"/>
    </row>
    <row r="3992" spans="14:15" x14ac:dyDescent="0.2">
      <c r="N3992" s="29"/>
      <c r="O3992" s="29"/>
    </row>
    <row r="3993" spans="14:15" x14ac:dyDescent="0.2">
      <c r="N3993" s="29"/>
      <c r="O3993" s="29"/>
    </row>
    <row r="3994" spans="14:15" x14ac:dyDescent="0.2">
      <c r="N3994" s="29"/>
      <c r="O3994" s="29"/>
    </row>
    <row r="3995" spans="14:15" x14ac:dyDescent="0.2">
      <c r="N3995" s="29"/>
      <c r="O3995" s="29"/>
    </row>
    <row r="3996" spans="14:15" x14ac:dyDescent="0.2">
      <c r="N3996" s="29"/>
      <c r="O3996" s="29"/>
    </row>
    <row r="3997" spans="14:15" x14ac:dyDescent="0.2">
      <c r="N3997" s="29"/>
      <c r="O3997" s="29"/>
    </row>
    <row r="3998" spans="14:15" x14ac:dyDescent="0.2">
      <c r="N3998" s="29"/>
      <c r="O3998" s="29"/>
    </row>
    <row r="3999" spans="14:15" x14ac:dyDescent="0.2">
      <c r="N3999" s="29"/>
      <c r="O3999" s="29"/>
    </row>
    <row r="4000" spans="14:15" x14ac:dyDescent="0.2">
      <c r="N4000" s="29"/>
      <c r="O4000" s="29"/>
    </row>
    <row r="4001" spans="14:15" x14ac:dyDescent="0.2">
      <c r="N4001" s="29"/>
      <c r="O4001" s="29"/>
    </row>
    <row r="4002" spans="14:15" x14ac:dyDescent="0.2">
      <c r="N4002" s="29"/>
      <c r="O4002" s="29"/>
    </row>
    <row r="4003" spans="14:15" x14ac:dyDescent="0.2">
      <c r="N4003" s="29"/>
      <c r="O4003" s="29"/>
    </row>
    <row r="4004" spans="14:15" x14ac:dyDescent="0.2">
      <c r="N4004" s="29"/>
      <c r="O4004" s="29"/>
    </row>
    <row r="4005" spans="14:15" x14ac:dyDescent="0.2">
      <c r="N4005" s="29"/>
      <c r="O4005" s="29"/>
    </row>
    <row r="4006" spans="14:15" x14ac:dyDescent="0.2">
      <c r="N4006" s="29"/>
      <c r="O4006" s="29"/>
    </row>
    <row r="4007" spans="14:15" x14ac:dyDescent="0.2">
      <c r="N4007" s="29"/>
      <c r="O4007" s="29"/>
    </row>
    <row r="4008" spans="14:15" x14ac:dyDescent="0.2">
      <c r="N4008" s="29"/>
      <c r="O4008" s="29"/>
    </row>
    <row r="4009" spans="14:15" x14ac:dyDescent="0.2">
      <c r="N4009" s="29"/>
      <c r="O4009" s="29"/>
    </row>
    <row r="4010" spans="14:15" x14ac:dyDescent="0.2">
      <c r="N4010" s="29"/>
      <c r="O4010" s="29"/>
    </row>
    <row r="4011" spans="14:15" x14ac:dyDescent="0.2">
      <c r="N4011" s="29"/>
      <c r="O4011" s="29"/>
    </row>
    <row r="4012" spans="14:15" x14ac:dyDescent="0.2">
      <c r="N4012" s="29"/>
      <c r="O4012" s="29"/>
    </row>
    <row r="4013" spans="14:15" x14ac:dyDescent="0.2">
      <c r="N4013" s="29"/>
      <c r="O4013" s="29"/>
    </row>
    <row r="4014" spans="14:15" x14ac:dyDescent="0.2">
      <c r="N4014" s="29"/>
      <c r="O4014" s="29"/>
    </row>
    <row r="4015" spans="14:15" x14ac:dyDescent="0.2">
      <c r="N4015" s="29"/>
      <c r="O4015" s="29"/>
    </row>
    <row r="4016" spans="14:15" x14ac:dyDescent="0.2">
      <c r="N4016" s="29"/>
      <c r="O4016" s="29"/>
    </row>
    <row r="4017" spans="14:15" x14ac:dyDescent="0.2">
      <c r="N4017" s="29"/>
      <c r="O4017" s="29"/>
    </row>
    <row r="4018" spans="14:15" x14ac:dyDescent="0.2">
      <c r="N4018" s="29"/>
      <c r="O4018" s="29"/>
    </row>
    <row r="4019" spans="14:15" x14ac:dyDescent="0.2">
      <c r="N4019" s="29"/>
      <c r="O4019" s="29"/>
    </row>
    <row r="4020" spans="14:15" x14ac:dyDescent="0.2">
      <c r="N4020" s="29"/>
      <c r="O4020" s="29"/>
    </row>
    <row r="4021" spans="14:15" x14ac:dyDescent="0.2">
      <c r="N4021" s="29"/>
      <c r="O4021" s="29"/>
    </row>
    <row r="4022" spans="14:15" x14ac:dyDescent="0.2">
      <c r="N4022" s="29"/>
      <c r="O4022" s="29"/>
    </row>
    <row r="4023" spans="14:15" x14ac:dyDescent="0.2">
      <c r="N4023" s="29"/>
      <c r="O4023" s="29"/>
    </row>
    <row r="4024" spans="14:15" x14ac:dyDescent="0.2">
      <c r="N4024" s="29"/>
      <c r="O4024" s="29"/>
    </row>
    <row r="4025" spans="14:15" x14ac:dyDescent="0.2">
      <c r="N4025" s="29"/>
      <c r="O4025" s="29"/>
    </row>
    <row r="4026" spans="14:15" x14ac:dyDescent="0.2">
      <c r="N4026" s="29"/>
      <c r="O4026" s="29"/>
    </row>
    <row r="4027" spans="14:15" x14ac:dyDescent="0.2">
      <c r="N4027" s="29"/>
      <c r="O4027" s="29"/>
    </row>
    <row r="4028" spans="14:15" x14ac:dyDescent="0.2">
      <c r="N4028" s="29"/>
      <c r="O4028" s="29"/>
    </row>
    <row r="4029" spans="14:15" x14ac:dyDescent="0.2">
      <c r="N4029" s="29"/>
      <c r="O4029" s="29"/>
    </row>
    <row r="4030" spans="14:15" x14ac:dyDescent="0.2">
      <c r="N4030" s="29"/>
      <c r="O4030" s="29"/>
    </row>
    <row r="4031" spans="14:15" x14ac:dyDescent="0.2">
      <c r="N4031" s="29"/>
      <c r="O4031" s="29"/>
    </row>
    <row r="4032" spans="14:15" x14ac:dyDescent="0.2">
      <c r="N4032" s="29"/>
      <c r="O4032" s="29"/>
    </row>
    <row r="4033" spans="14:15" x14ac:dyDescent="0.2">
      <c r="N4033" s="29"/>
      <c r="O4033" s="29"/>
    </row>
    <row r="4034" spans="14:15" x14ac:dyDescent="0.2">
      <c r="N4034" s="29"/>
      <c r="O4034" s="29"/>
    </row>
    <row r="4035" spans="14:15" x14ac:dyDescent="0.2">
      <c r="N4035" s="29"/>
      <c r="O4035" s="29"/>
    </row>
    <row r="4036" spans="14:15" x14ac:dyDescent="0.2">
      <c r="N4036" s="29"/>
      <c r="O4036" s="29"/>
    </row>
    <row r="4037" spans="14:15" x14ac:dyDescent="0.2">
      <c r="N4037" s="29"/>
      <c r="O4037" s="29"/>
    </row>
    <row r="4038" spans="14:15" x14ac:dyDescent="0.2">
      <c r="N4038" s="29"/>
      <c r="O4038" s="29"/>
    </row>
    <row r="4039" spans="14:15" x14ac:dyDescent="0.2">
      <c r="N4039" s="29"/>
      <c r="O4039" s="29"/>
    </row>
    <row r="4040" spans="14:15" x14ac:dyDescent="0.2">
      <c r="N4040" s="29"/>
      <c r="O4040" s="29"/>
    </row>
    <row r="4041" spans="14:15" x14ac:dyDescent="0.2">
      <c r="N4041" s="29"/>
      <c r="O4041" s="29"/>
    </row>
    <row r="4042" spans="14:15" x14ac:dyDescent="0.2">
      <c r="N4042" s="29"/>
      <c r="O4042" s="29"/>
    </row>
    <row r="4043" spans="14:15" x14ac:dyDescent="0.2">
      <c r="N4043" s="29"/>
      <c r="O4043" s="29"/>
    </row>
    <row r="4044" spans="14:15" x14ac:dyDescent="0.2">
      <c r="N4044" s="29"/>
      <c r="O4044" s="29"/>
    </row>
    <row r="4045" spans="14:15" x14ac:dyDescent="0.2">
      <c r="N4045" s="29"/>
      <c r="O4045" s="29"/>
    </row>
    <row r="4046" spans="14:15" x14ac:dyDescent="0.2">
      <c r="N4046" s="29"/>
      <c r="O4046" s="29"/>
    </row>
    <row r="4047" spans="14:15" x14ac:dyDescent="0.2">
      <c r="N4047" s="29"/>
      <c r="O4047" s="29"/>
    </row>
    <row r="4048" spans="14:15" x14ac:dyDescent="0.2">
      <c r="N4048" s="29"/>
      <c r="O4048" s="29"/>
    </row>
    <row r="4049" spans="14:15" x14ac:dyDescent="0.2">
      <c r="N4049" s="29"/>
      <c r="O4049" s="29"/>
    </row>
    <row r="4050" spans="14:15" x14ac:dyDescent="0.2">
      <c r="N4050" s="29"/>
      <c r="O4050" s="29"/>
    </row>
    <row r="4051" spans="14:15" x14ac:dyDescent="0.2">
      <c r="N4051" s="29"/>
      <c r="O4051" s="29"/>
    </row>
    <row r="4052" spans="14:15" x14ac:dyDescent="0.2">
      <c r="N4052" s="29"/>
      <c r="O4052" s="29"/>
    </row>
    <row r="4053" spans="14:15" x14ac:dyDescent="0.2">
      <c r="N4053" s="29"/>
      <c r="O4053" s="29"/>
    </row>
    <row r="4054" spans="14:15" x14ac:dyDescent="0.2">
      <c r="N4054" s="29"/>
      <c r="O4054" s="29"/>
    </row>
    <row r="4055" spans="14:15" x14ac:dyDescent="0.2">
      <c r="N4055" s="29"/>
      <c r="O4055" s="29"/>
    </row>
    <row r="4056" spans="14:15" x14ac:dyDescent="0.2">
      <c r="N4056" s="29"/>
      <c r="O4056" s="29"/>
    </row>
    <row r="4057" spans="14:15" x14ac:dyDescent="0.2">
      <c r="N4057" s="29"/>
      <c r="O4057" s="29"/>
    </row>
    <row r="4058" spans="14:15" x14ac:dyDescent="0.2">
      <c r="N4058" s="29"/>
      <c r="O4058" s="29"/>
    </row>
    <row r="4059" spans="14:15" x14ac:dyDescent="0.2">
      <c r="N4059" s="29"/>
      <c r="O4059" s="29"/>
    </row>
    <row r="4060" spans="14:15" x14ac:dyDescent="0.2">
      <c r="N4060" s="29"/>
      <c r="O4060" s="29"/>
    </row>
    <row r="4061" spans="14:15" x14ac:dyDescent="0.2">
      <c r="N4061" s="29"/>
      <c r="O4061" s="29"/>
    </row>
    <row r="4062" spans="14:15" x14ac:dyDescent="0.2">
      <c r="N4062" s="29"/>
      <c r="O4062" s="29"/>
    </row>
    <row r="4063" spans="14:15" x14ac:dyDescent="0.2">
      <c r="N4063" s="29"/>
      <c r="O4063" s="29"/>
    </row>
    <row r="4064" spans="14:15" x14ac:dyDescent="0.2">
      <c r="N4064" s="29"/>
      <c r="O4064" s="29"/>
    </row>
    <row r="4065" spans="14:15" x14ac:dyDescent="0.2">
      <c r="N4065" s="29"/>
      <c r="O4065" s="29"/>
    </row>
    <row r="4066" spans="14:15" x14ac:dyDescent="0.2">
      <c r="N4066" s="29"/>
      <c r="O4066" s="29"/>
    </row>
    <row r="4067" spans="14:15" x14ac:dyDescent="0.2">
      <c r="N4067" s="29"/>
      <c r="O4067" s="29"/>
    </row>
    <row r="4068" spans="14:15" x14ac:dyDescent="0.2">
      <c r="N4068" s="29"/>
      <c r="O4068" s="29"/>
    </row>
    <row r="4069" spans="14:15" x14ac:dyDescent="0.2">
      <c r="N4069" s="29"/>
      <c r="O4069" s="29"/>
    </row>
    <row r="4070" spans="14:15" x14ac:dyDescent="0.2">
      <c r="N4070" s="29"/>
      <c r="O4070" s="29"/>
    </row>
    <row r="4071" spans="14:15" x14ac:dyDescent="0.2">
      <c r="N4071" s="29"/>
      <c r="O4071" s="29"/>
    </row>
    <row r="4072" spans="14:15" x14ac:dyDescent="0.2">
      <c r="N4072" s="29"/>
      <c r="O4072" s="29"/>
    </row>
    <row r="4073" spans="14:15" x14ac:dyDescent="0.2">
      <c r="N4073" s="29"/>
      <c r="O4073" s="29"/>
    </row>
    <row r="4074" spans="14:15" x14ac:dyDescent="0.2">
      <c r="N4074" s="29"/>
      <c r="O4074" s="29"/>
    </row>
    <row r="4075" spans="14:15" x14ac:dyDescent="0.2">
      <c r="N4075" s="29"/>
      <c r="O4075" s="29"/>
    </row>
    <row r="4076" spans="14:15" x14ac:dyDescent="0.2">
      <c r="N4076" s="29"/>
      <c r="O4076" s="29"/>
    </row>
    <row r="4077" spans="14:15" x14ac:dyDescent="0.2">
      <c r="N4077" s="29"/>
      <c r="O4077" s="29"/>
    </row>
    <row r="4078" spans="14:15" x14ac:dyDescent="0.2">
      <c r="N4078" s="29"/>
      <c r="O4078" s="29"/>
    </row>
    <row r="4079" spans="14:15" x14ac:dyDescent="0.2">
      <c r="N4079" s="29"/>
      <c r="O4079" s="29"/>
    </row>
    <row r="4080" spans="14:15" x14ac:dyDescent="0.2">
      <c r="N4080" s="29"/>
      <c r="O4080" s="29"/>
    </row>
    <row r="4081" spans="14:15" x14ac:dyDescent="0.2">
      <c r="N4081" s="29"/>
      <c r="O4081" s="29"/>
    </row>
    <row r="4082" spans="14:15" x14ac:dyDescent="0.2">
      <c r="N4082" s="29"/>
      <c r="O4082" s="29"/>
    </row>
    <row r="4083" spans="14:15" x14ac:dyDescent="0.2">
      <c r="N4083" s="29"/>
      <c r="O4083" s="29"/>
    </row>
    <row r="4084" spans="14:15" x14ac:dyDescent="0.2">
      <c r="N4084" s="29"/>
      <c r="O4084" s="29"/>
    </row>
    <row r="4085" spans="14:15" x14ac:dyDescent="0.2">
      <c r="N4085" s="29"/>
      <c r="O4085" s="29"/>
    </row>
    <row r="4086" spans="14:15" x14ac:dyDescent="0.2">
      <c r="N4086" s="29"/>
      <c r="O4086" s="29"/>
    </row>
    <row r="4087" spans="14:15" x14ac:dyDescent="0.2">
      <c r="N4087" s="29"/>
      <c r="O4087" s="29"/>
    </row>
    <row r="4088" spans="14:15" x14ac:dyDescent="0.2">
      <c r="N4088" s="29"/>
      <c r="O4088" s="29"/>
    </row>
    <row r="4089" spans="14:15" x14ac:dyDescent="0.2">
      <c r="N4089" s="29"/>
      <c r="O4089" s="29"/>
    </row>
    <row r="4090" spans="14:15" x14ac:dyDescent="0.2">
      <c r="N4090" s="29"/>
      <c r="O4090" s="29"/>
    </row>
    <row r="4091" spans="14:15" x14ac:dyDescent="0.2">
      <c r="N4091" s="29"/>
      <c r="O4091" s="29"/>
    </row>
    <row r="4092" spans="14:15" x14ac:dyDescent="0.2">
      <c r="N4092" s="29"/>
      <c r="O4092" s="29"/>
    </row>
    <row r="4093" spans="14:15" x14ac:dyDescent="0.2">
      <c r="N4093" s="29"/>
      <c r="O4093" s="29"/>
    </row>
    <row r="4094" spans="14:15" x14ac:dyDescent="0.2">
      <c r="N4094" s="29"/>
      <c r="O4094" s="29"/>
    </row>
    <row r="4095" spans="14:15" x14ac:dyDescent="0.2">
      <c r="N4095" s="29"/>
      <c r="O4095" s="29"/>
    </row>
    <row r="4096" spans="14:15" x14ac:dyDescent="0.2">
      <c r="N4096" s="29"/>
      <c r="O4096" s="29"/>
    </row>
    <row r="4097" spans="14:15" x14ac:dyDescent="0.2">
      <c r="N4097" s="29"/>
      <c r="O4097" s="29"/>
    </row>
    <row r="4098" spans="14:15" x14ac:dyDescent="0.2">
      <c r="N4098" s="29"/>
      <c r="O4098" s="29"/>
    </row>
    <row r="4099" spans="14:15" x14ac:dyDescent="0.2">
      <c r="N4099" s="29"/>
      <c r="O4099" s="29"/>
    </row>
    <row r="4100" spans="14:15" x14ac:dyDescent="0.2">
      <c r="N4100" s="29"/>
      <c r="O4100" s="29"/>
    </row>
    <row r="4101" spans="14:15" x14ac:dyDescent="0.2">
      <c r="N4101" s="29"/>
      <c r="O4101" s="29"/>
    </row>
    <row r="4102" spans="14:15" x14ac:dyDescent="0.2">
      <c r="N4102" s="29"/>
      <c r="O4102" s="29"/>
    </row>
    <row r="4103" spans="14:15" x14ac:dyDescent="0.2">
      <c r="N4103" s="29"/>
      <c r="O4103" s="29"/>
    </row>
    <row r="4104" spans="14:15" x14ac:dyDescent="0.2">
      <c r="N4104" s="29"/>
      <c r="O4104" s="29"/>
    </row>
    <row r="4105" spans="14:15" x14ac:dyDescent="0.2">
      <c r="N4105" s="29"/>
      <c r="O4105" s="29"/>
    </row>
    <row r="4106" spans="14:15" x14ac:dyDescent="0.2">
      <c r="N4106" s="29"/>
      <c r="O4106" s="29"/>
    </row>
    <row r="4107" spans="14:15" x14ac:dyDescent="0.2">
      <c r="N4107" s="29"/>
      <c r="O4107" s="29"/>
    </row>
    <row r="4108" spans="14:15" x14ac:dyDescent="0.2">
      <c r="N4108" s="29"/>
      <c r="O4108" s="29"/>
    </row>
    <row r="4109" spans="14:15" x14ac:dyDescent="0.2">
      <c r="N4109" s="29"/>
      <c r="O4109" s="29"/>
    </row>
    <row r="4110" spans="14:15" x14ac:dyDescent="0.2">
      <c r="N4110" s="29"/>
      <c r="O4110" s="29"/>
    </row>
    <row r="4111" spans="14:15" x14ac:dyDescent="0.2">
      <c r="N4111" s="29"/>
      <c r="O4111" s="29"/>
    </row>
    <row r="4112" spans="14:15" x14ac:dyDescent="0.2">
      <c r="N4112" s="29"/>
      <c r="O4112" s="29"/>
    </row>
    <row r="4113" spans="14:15" x14ac:dyDescent="0.2">
      <c r="N4113" s="29"/>
      <c r="O4113" s="29"/>
    </row>
    <row r="4114" spans="14:15" x14ac:dyDescent="0.2">
      <c r="N4114" s="29"/>
      <c r="O4114" s="29"/>
    </row>
    <row r="4115" spans="14:15" x14ac:dyDescent="0.2">
      <c r="N4115" s="29"/>
      <c r="O4115" s="29"/>
    </row>
    <row r="4116" spans="14:15" x14ac:dyDescent="0.2">
      <c r="N4116" s="29"/>
      <c r="O4116" s="29"/>
    </row>
    <row r="4117" spans="14:15" x14ac:dyDescent="0.2">
      <c r="N4117" s="29"/>
      <c r="O4117" s="29"/>
    </row>
    <row r="4118" spans="14:15" x14ac:dyDescent="0.2">
      <c r="N4118" s="29"/>
      <c r="O4118" s="29"/>
    </row>
    <row r="4119" spans="14:15" x14ac:dyDescent="0.2">
      <c r="N4119" s="29"/>
      <c r="O4119" s="29"/>
    </row>
    <row r="4120" spans="14:15" x14ac:dyDescent="0.2">
      <c r="N4120" s="29"/>
      <c r="O4120" s="29"/>
    </row>
    <row r="4121" spans="14:15" x14ac:dyDescent="0.2">
      <c r="N4121" s="29"/>
      <c r="O4121" s="29"/>
    </row>
    <row r="4122" spans="14:15" x14ac:dyDescent="0.2">
      <c r="N4122" s="29"/>
      <c r="O4122" s="29"/>
    </row>
    <row r="4123" spans="14:15" x14ac:dyDescent="0.2">
      <c r="N4123" s="29"/>
      <c r="O4123" s="29"/>
    </row>
    <row r="4124" spans="14:15" x14ac:dyDescent="0.2">
      <c r="N4124" s="29"/>
      <c r="O4124" s="29"/>
    </row>
    <row r="4125" spans="14:15" x14ac:dyDescent="0.2">
      <c r="N4125" s="29"/>
      <c r="O4125" s="29"/>
    </row>
    <row r="4126" spans="14:15" x14ac:dyDescent="0.2">
      <c r="N4126" s="29"/>
      <c r="O4126" s="29"/>
    </row>
    <row r="4127" spans="14:15" x14ac:dyDescent="0.2">
      <c r="N4127" s="29"/>
      <c r="O4127" s="29"/>
    </row>
    <row r="4128" spans="14:15" x14ac:dyDescent="0.2">
      <c r="N4128" s="29"/>
      <c r="O4128" s="29"/>
    </row>
    <row r="4129" spans="14:15" x14ac:dyDescent="0.2">
      <c r="N4129" s="29"/>
      <c r="O4129" s="29"/>
    </row>
    <row r="4130" spans="14:15" x14ac:dyDescent="0.2">
      <c r="N4130" s="29"/>
      <c r="O4130" s="29"/>
    </row>
    <row r="4131" spans="14:15" x14ac:dyDescent="0.2">
      <c r="N4131" s="29"/>
      <c r="O4131" s="29"/>
    </row>
    <row r="4132" spans="14:15" x14ac:dyDescent="0.2">
      <c r="N4132" s="29"/>
      <c r="O4132" s="29"/>
    </row>
    <row r="4133" spans="14:15" x14ac:dyDescent="0.2">
      <c r="N4133" s="29"/>
      <c r="O4133" s="29"/>
    </row>
    <row r="4134" spans="14:15" x14ac:dyDescent="0.2">
      <c r="N4134" s="29"/>
      <c r="O4134" s="29"/>
    </row>
    <row r="4135" spans="14:15" x14ac:dyDescent="0.2">
      <c r="N4135" s="29"/>
      <c r="O4135" s="29"/>
    </row>
    <row r="4136" spans="14:15" x14ac:dyDescent="0.2">
      <c r="N4136" s="29"/>
      <c r="O4136" s="29"/>
    </row>
    <row r="4137" spans="14:15" x14ac:dyDescent="0.2">
      <c r="N4137" s="29"/>
      <c r="O4137" s="29"/>
    </row>
    <row r="4138" spans="14:15" x14ac:dyDescent="0.2">
      <c r="N4138" s="29"/>
      <c r="O4138" s="29"/>
    </row>
    <row r="4139" spans="14:15" x14ac:dyDescent="0.2">
      <c r="N4139" s="29"/>
      <c r="O4139" s="29"/>
    </row>
    <row r="4140" spans="14:15" x14ac:dyDescent="0.2">
      <c r="N4140" s="29"/>
      <c r="O4140" s="29"/>
    </row>
    <row r="4141" spans="14:15" x14ac:dyDescent="0.2">
      <c r="N4141" s="29"/>
      <c r="O4141" s="29"/>
    </row>
    <row r="4142" spans="14:15" x14ac:dyDescent="0.2">
      <c r="N4142" s="29"/>
      <c r="O4142" s="29"/>
    </row>
    <row r="4143" spans="14:15" x14ac:dyDescent="0.2">
      <c r="N4143" s="29"/>
      <c r="O4143" s="29"/>
    </row>
    <row r="4144" spans="14:15" x14ac:dyDescent="0.2">
      <c r="N4144" s="29"/>
      <c r="O4144" s="29"/>
    </row>
    <row r="4145" spans="14:15" x14ac:dyDescent="0.2">
      <c r="N4145" s="29"/>
      <c r="O4145" s="29"/>
    </row>
    <row r="4146" spans="14:15" x14ac:dyDescent="0.2">
      <c r="N4146" s="29"/>
      <c r="O4146" s="29"/>
    </row>
    <row r="4147" spans="14:15" x14ac:dyDescent="0.2">
      <c r="N4147" s="29"/>
      <c r="O4147" s="29"/>
    </row>
    <row r="4148" spans="14:15" x14ac:dyDescent="0.2">
      <c r="N4148" s="29"/>
      <c r="O4148" s="29"/>
    </row>
    <row r="4149" spans="14:15" x14ac:dyDescent="0.2">
      <c r="N4149" s="29"/>
      <c r="O4149" s="29"/>
    </row>
    <row r="4150" spans="14:15" x14ac:dyDescent="0.2">
      <c r="N4150" s="29"/>
      <c r="O4150" s="29"/>
    </row>
    <row r="4151" spans="14:15" x14ac:dyDescent="0.2">
      <c r="N4151" s="29"/>
      <c r="O4151" s="29"/>
    </row>
    <row r="4152" spans="14:15" x14ac:dyDescent="0.2">
      <c r="N4152" s="29"/>
      <c r="O4152" s="29"/>
    </row>
    <row r="4153" spans="14:15" x14ac:dyDescent="0.2">
      <c r="N4153" s="29"/>
      <c r="O4153" s="29"/>
    </row>
    <row r="4154" spans="14:15" x14ac:dyDescent="0.2">
      <c r="N4154" s="29"/>
      <c r="O4154" s="29"/>
    </row>
    <row r="4155" spans="14:15" x14ac:dyDescent="0.2">
      <c r="N4155" s="29"/>
      <c r="O4155" s="29"/>
    </row>
    <row r="4156" spans="14:15" x14ac:dyDescent="0.2">
      <c r="N4156" s="29"/>
      <c r="O4156" s="29"/>
    </row>
    <row r="4157" spans="14:15" x14ac:dyDescent="0.2">
      <c r="N4157" s="29"/>
      <c r="O4157" s="29"/>
    </row>
    <row r="4158" spans="14:15" x14ac:dyDescent="0.2">
      <c r="N4158" s="29"/>
      <c r="O4158" s="29"/>
    </row>
    <row r="4159" spans="14:15" x14ac:dyDescent="0.2">
      <c r="N4159" s="29"/>
      <c r="O4159" s="29"/>
    </row>
    <row r="4160" spans="14:15" x14ac:dyDescent="0.2">
      <c r="N4160" s="29"/>
      <c r="O4160" s="29"/>
    </row>
    <row r="4161" spans="14:15" x14ac:dyDescent="0.2">
      <c r="N4161" s="29"/>
      <c r="O4161" s="29"/>
    </row>
    <row r="4162" spans="14:15" x14ac:dyDescent="0.2">
      <c r="N4162" s="29"/>
      <c r="O4162" s="29"/>
    </row>
    <row r="4163" spans="14:15" x14ac:dyDescent="0.2">
      <c r="N4163" s="29"/>
      <c r="O4163" s="29"/>
    </row>
    <row r="4164" spans="14:15" x14ac:dyDescent="0.2">
      <c r="N4164" s="29"/>
      <c r="O4164" s="29"/>
    </row>
    <row r="4165" spans="14:15" x14ac:dyDescent="0.2">
      <c r="N4165" s="29"/>
      <c r="O4165" s="29"/>
    </row>
    <row r="4166" spans="14:15" x14ac:dyDescent="0.2">
      <c r="N4166" s="29"/>
      <c r="O4166" s="29"/>
    </row>
    <row r="4167" spans="14:15" x14ac:dyDescent="0.2">
      <c r="N4167" s="29"/>
      <c r="O4167" s="29"/>
    </row>
    <row r="4168" spans="14:15" x14ac:dyDescent="0.2">
      <c r="N4168" s="29"/>
      <c r="O4168" s="29"/>
    </row>
    <row r="4169" spans="14:15" x14ac:dyDescent="0.2">
      <c r="N4169" s="29"/>
      <c r="O4169" s="29"/>
    </row>
    <row r="4170" spans="14:15" x14ac:dyDescent="0.2">
      <c r="N4170" s="29"/>
      <c r="O4170" s="29"/>
    </row>
    <row r="4171" spans="14:15" x14ac:dyDescent="0.2">
      <c r="N4171" s="29"/>
      <c r="O4171" s="29"/>
    </row>
    <row r="4172" spans="14:15" x14ac:dyDescent="0.2">
      <c r="N4172" s="29"/>
      <c r="O4172" s="29"/>
    </row>
    <row r="4173" spans="14:15" x14ac:dyDescent="0.2">
      <c r="N4173" s="29"/>
      <c r="O4173" s="29"/>
    </row>
    <row r="4174" spans="14:15" x14ac:dyDescent="0.2">
      <c r="N4174" s="29"/>
      <c r="O4174" s="29"/>
    </row>
    <row r="4175" spans="14:15" x14ac:dyDescent="0.2">
      <c r="N4175" s="29"/>
      <c r="O4175" s="29"/>
    </row>
    <row r="4176" spans="14:15" x14ac:dyDescent="0.2">
      <c r="N4176" s="29"/>
      <c r="O4176" s="29"/>
    </row>
    <row r="4177" spans="14:15" x14ac:dyDescent="0.2">
      <c r="N4177" s="29"/>
      <c r="O4177" s="29"/>
    </row>
    <row r="4178" spans="14:15" x14ac:dyDescent="0.2">
      <c r="N4178" s="29"/>
      <c r="O4178" s="29"/>
    </row>
    <row r="4179" spans="14:15" x14ac:dyDescent="0.2">
      <c r="N4179" s="29"/>
      <c r="O4179" s="29"/>
    </row>
    <row r="4180" spans="14:15" x14ac:dyDescent="0.2">
      <c r="N4180" s="29"/>
      <c r="O4180" s="29"/>
    </row>
    <row r="4181" spans="14:15" x14ac:dyDescent="0.2">
      <c r="N4181" s="29"/>
      <c r="O4181" s="29"/>
    </row>
    <row r="4182" spans="14:15" x14ac:dyDescent="0.2">
      <c r="N4182" s="29"/>
      <c r="O4182" s="29"/>
    </row>
    <row r="4183" spans="14:15" x14ac:dyDescent="0.2">
      <c r="N4183" s="29"/>
      <c r="O4183" s="29"/>
    </row>
    <row r="4184" spans="14:15" x14ac:dyDescent="0.2">
      <c r="N4184" s="29"/>
      <c r="O4184" s="29"/>
    </row>
    <row r="4185" spans="14:15" x14ac:dyDescent="0.2">
      <c r="N4185" s="29"/>
      <c r="O4185" s="29"/>
    </row>
    <row r="4186" spans="14:15" x14ac:dyDescent="0.2">
      <c r="N4186" s="29"/>
      <c r="O4186" s="29"/>
    </row>
    <row r="4187" spans="14:15" x14ac:dyDescent="0.2">
      <c r="N4187" s="29"/>
      <c r="O4187" s="29"/>
    </row>
    <row r="4188" spans="14:15" x14ac:dyDescent="0.2">
      <c r="N4188" s="29"/>
      <c r="O4188" s="29"/>
    </row>
    <row r="4189" spans="14:15" x14ac:dyDescent="0.2">
      <c r="N4189" s="29"/>
      <c r="O4189" s="29"/>
    </row>
    <row r="4190" spans="14:15" x14ac:dyDescent="0.2">
      <c r="N4190" s="29"/>
      <c r="O4190" s="29"/>
    </row>
    <row r="4191" spans="14:15" x14ac:dyDescent="0.2">
      <c r="N4191" s="29"/>
      <c r="O4191" s="29"/>
    </row>
    <row r="4192" spans="14:15" x14ac:dyDescent="0.2">
      <c r="N4192" s="29"/>
      <c r="O4192" s="29"/>
    </row>
    <row r="4193" spans="14:15" x14ac:dyDescent="0.2">
      <c r="N4193" s="29"/>
      <c r="O4193" s="29"/>
    </row>
    <row r="4194" spans="14:15" x14ac:dyDescent="0.2">
      <c r="N4194" s="29"/>
      <c r="O4194" s="29"/>
    </row>
    <row r="4195" spans="14:15" x14ac:dyDescent="0.2">
      <c r="N4195" s="29"/>
      <c r="O4195" s="29"/>
    </row>
    <row r="4196" spans="14:15" x14ac:dyDescent="0.2">
      <c r="N4196" s="29"/>
      <c r="O4196" s="29"/>
    </row>
    <row r="4197" spans="14:15" x14ac:dyDescent="0.2">
      <c r="N4197" s="29"/>
      <c r="O4197" s="29"/>
    </row>
    <row r="4198" spans="14:15" x14ac:dyDescent="0.2">
      <c r="N4198" s="29"/>
      <c r="O4198" s="29"/>
    </row>
    <row r="4199" spans="14:15" x14ac:dyDescent="0.2">
      <c r="N4199" s="29"/>
      <c r="O4199" s="29"/>
    </row>
    <row r="4200" spans="14:15" x14ac:dyDescent="0.2">
      <c r="N4200" s="29"/>
      <c r="O4200" s="29"/>
    </row>
    <row r="4201" spans="14:15" x14ac:dyDescent="0.2">
      <c r="N4201" s="29"/>
      <c r="O4201" s="29"/>
    </row>
    <row r="4202" spans="14:15" x14ac:dyDescent="0.2">
      <c r="N4202" s="29"/>
      <c r="O4202" s="29"/>
    </row>
    <row r="4203" spans="14:15" x14ac:dyDescent="0.2">
      <c r="N4203" s="29"/>
      <c r="O4203" s="29"/>
    </row>
    <row r="4204" spans="14:15" x14ac:dyDescent="0.2">
      <c r="N4204" s="29"/>
      <c r="O4204" s="29"/>
    </row>
    <row r="4205" spans="14:15" x14ac:dyDescent="0.2">
      <c r="N4205" s="29"/>
      <c r="O4205" s="29"/>
    </row>
    <row r="4206" spans="14:15" x14ac:dyDescent="0.2">
      <c r="N4206" s="29"/>
      <c r="O4206" s="29"/>
    </row>
    <row r="4207" spans="14:15" x14ac:dyDescent="0.2">
      <c r="N4207" s="29"/>
      <c r="O4207" s="29"/>
    </row>
    <row r="4208" spans="14:15" x14ac:dyDescent="0.2">
      <c r="N4208" s="29"/>
      <c r="O4208" s="29"/>
    </row>
    <row r="4209" spans="14:15" x14ac:dyDescent="0.2">
      <c r="N4209" s="29"/>
      <c r="O4209" s="29"/>
    </row>
    <row r="4210" spans="14:15" x14ac:dyDescent="0.2">
      <c r="N4210" s="29"/>
      <c r="O4210" s="29"/>
    </row>
    <row r="4211" spans="14:15" x14ac:dyDescent="0.2">
      <c r="N4211" s="29"/>
      <c r="O4211" s="29"/>
    </row>
    <row r="4212" spans="14:15" x14ac:dyDescent="0.2">
      <c r="N4212" s="29"/>
      <c r="O4212" s="29"/>
    </row>
    <row r="4213" spans="14:15" x14ac:dyDescent="0.2">
      <c r="N4213" s="29"/>
      <c r="O4213" s="29"/>
    </row>
    <row r="4214" spans="14:15" x14ac:dyDescent="0.2">
      <c r="N4214" s="29"/>
      <c r="O4214" s="29"/>
    </row>
    <row r="4215" spans="14:15" x14ac:dyDescent="0.2">
      <c r="N4215" s="29"/>
      <c r="O4215" s="29"/>
    </row>
    <row r="4216" spans="14:15" x14ac:dyDescent="0.2">
      <c r="N4216" s="29"/>
      <c r="O4216" s="29"/>
    </row>
    <row r="4217" spans="14:15" x14ac:dyDescent="0.2">
      <c r="N4217" s="29"/>
      <c r="O4217" s="29"/>
    </row>
    <row r="4218" spans="14:15" x14ac:dyDescent="0.2">
      <c r="N4218" s="29"/>
      <c r="O4218" s="29"/>
    </row>
    <row r="4219" spans="14:15" x14ac:dyDescent="0.2">
      <c r="N4219" s="29"/>
      <c r="O4219" s="29"/>
    </row>
    <row r="4220" spans="14:15" x14ac:dyDescent="0.2">
      <c r="N4220" s="29"/>
      <c r="O4220" s="29"/>
    </row>
    <row r="4221" spans="14:15" x14ac:dyDescent="0.2">
      <c r="N4221" s="29"/>
      <c r="O4221" s="29"/>
    </row>
    <row r="4222" spans="14:15" x14ac:dyDescent="0.2">
      <c r="N4222" s="29"/>
      <c r="O4222" s="29"/>
    </row>
    <row r="4223" spans="14:15" x14ac:dyDescent="0.2">
      <c r="N4223" s="29"/>
      <c r="O4223" s="29"/>
    </row>
    <row r="4224" spans="14:15" x14ac:dyDescent="0.2">
      <c r="N4224" s="29"/>
      <c r="O4224" s="29"/>
    </row>
    <row r="4225" spans="14:15" x14ac:dyDescent="0.2">
      <c r="N4225" s="29"/>
      <c r="O4225" s="29"/>
    </row>
    <row r="4226" spans="14:15" x14ac:dyDescent="0.2">
      <c r="N4226" s="29"/>
      <c r="O4226" s="29"/>
    </row>
    <row r="4227" spans="14:15" x14ac:dyDescent="0.2">
      <c r="N4227" s="29"/>
      <c r="O4227" s="29"/>
    </row>
    <row r="4228" spans="14:15" x14ac:dyDescent="0.2">
      <c r="N4228" s="29"/>
      <c r="O4228" s="29"/>
    </row>
    <row r="4229" spans="14:15" x14ac:dyDescent="0.2">
      <c r="N4229" s="29"/>
      <c r="O4229" s="29"/>
    </row>
    <row r="4230" spans="14:15" x14ac:dyDescent="0.2">
      <c r="N4230" s="29"/>
      <c r="O4230" s="29"/>
    </row>
    <row r="4231" spans="14:15" x14ac:dyDescent="0.2">
      <c r="N4231" s="29"/>
      <c r="O4231" s="29"/>
    </row>
    <row r="4232" spans="14:15" x14ac:dyDescent="0.2">
      <c r="N4232" s="29"/>
      <c r="O4232" s="29"/>
    </row>
    <row r="4233" spans="14:15" x14ac:dyDescent="0.2">
      <c r="N4233" s="29"/>
      <c r="O4233" s="29"/>
    </row>
    <row r="4234" spans="14:15" x14ac:dyDescent="0.2">
      <c r="N4234" s="29"/>
      <c r="O4234" s="29"/>
    </row>
    <row r="4235" spans="14:15" x14ac:dyDescent="0.2">
      <c r="N4235" s="29"/>
      <c r="O4235" s="29"/>
    </row>
    <row r="4236" spans="14:15" x14ac:dyDescent="0.2">
      <c r="N4236" s="29"/>
      <c r="O4236" s="29"/>
    </row>
    <row r="4237" spans="14:15" x14ac:dyDescent="0.2">
      <c r="N4237" s="29"/>
      <c r="O4237" s="29"/>
    </row>
    <row r="4238" spans="14:15" x14ac:dyDescent="0.2">
      <c r="N4238" s="29"/>
      <c r="O4238" s="29"/>
    </row>
    <row r="4239" spans="14:15" x14ac:dyDescent="0.2">
      <c r="N4239" s="29"/>
      <c r="O4239" s="29"/>
    </row>
    <row r="4240" spans="14:15" x14ac:dyDescent="0.2">
      <c r="N4240" s="29"/>
      <c r="O4240" s="29"/>
    </row>
    <row r="4241" spans="14:15" x14ac:dyDescent="0.2">
      <c r="N4241" s="29"/>
      <c r="O4241" s="29"/>
    </row>
    <row r="4242" spans="14:15" x14ac:dyDescent="0.2">
      <c r="N4242" s="29"/>
      <c r="O4242" s="29"/>
    </row>
    <row r="4243" spans="14:15" x14ac:dyDescent="0.2">
      <c r="N4243" s="29"/>
      <c r="O4243" s="29"/>
    </row>
    <row r="4244" spans="14:15" x14ac:dyDescent="0.2">
      <c r="N4244" s="29"/>
      <c r="O4244" s="29"/>
    </row>
    <row r="4245" spans="14:15" x14ac:dyDescent="0.2">
      <c r="N4245" s="29"/>
      <c r="O4245" s="29"/>
    </row>
    <row r="4246" spans="14:15" x14ac:dyDescent="0.2">
      <c r="N4246" s="29"/>
      <c r="O4246" s="29"/>
    </row>
    <row r="4247" spans="14:15" x14ac:dyDescent="0.2">
      <c r="N4247" s="29"/>
      <c r="O4247" s="29"/>
    </row>
    <row r="4248" spans="14:15" x14ac:dyDescent="0.2">
      <c r="N4248" s="29"/>
      <c r="O4248" s="29"/>
    </row>
    <row r="4249" spans="14:15" x14ac:dyDescent="0.2">
      <c r="N4249" s="29"/>
      <c r="O4249" s="29"/>
    </row>
    <row r="4250" spans="14:15" x14ac:dyDescent="0.2">
      <c r="N4250" s="29"/>
      <c r="O4250" s="29"/>
    </row>
    <row r="4251" spans="14:15" x14ac:dyDescent="0.2">
      <c r="N4251" s="29"/>
      <c r="O4251" s="29"/>
    </row>
    <row r="4252" spans="14:15" x14ac:dyDescent="0.2">
      <c r="N4252" s="29"/>
      <c r="O4252" s="29"/>
    </row>
    <row r="4253" spans="14:15" x14ac:dyDescent="0.2">
      <c r="N4253" s="29"/>
      <c r="O4253" s="29"/>
    </row>
    <row r="4254" spans="14:15" x14ac:dyDescent="0.2">
      <c r="N4254" s="29"/>
      <c r="O4254" s="29"/>
    </row>
    <row r="4255" spans="14:15" x14ac:dyDescent="0.2">
      <c r="N4255" s="29"/>
      <c r="O4255" s="29"/>
    </row>
    <row r="4256" spans="14:15" x14ac:dyDescent="0.2">
      <c r="N4256" s="29"/>
      <c r="O4256" s="29"/>
    </row>
    <row r="4257" spans="14:15" x14ac:dyDescent="0.2">
      <c r="N4257" s="29"/>
      <c r="O4257" s="29"/>
    </row>
    <row r="4258" spans="14:15" x14ac:dyDescent="0.2">
      <c r="N4258" s="29"/>
      <c r="O4258" s="29"/>
    </row>
    <row r="4259" spans="14:15" x14ac:dyDescent="0.2">
      <c r="N4259" s="29"/>
      <c r="O4259" s="29"/>
    </row>
    <row r="4260" spans="14:15" x14ac:dyDescent="0.2">
      <c r="N4260" s="29"/>
      <c r="O4260" s="29"/>
    </row>
    <row r="4261" spans="14:15" x14ac:dyDescent="0.2">
      <c r="N4261" s="29"/>
      <c r="O4261" s="29"/>
    </row>
    <row r="4262" spans="14:15" x14ac:dyDescent="0.2">
      <c r="N4262" s="29"/>
      <c r="O4262" s="29"/>
    </row>
    <row r="4263" spans="14:15" x14ac:dyDescent="0.2">
      <c r="N4263" s="29"/>
      <c r="O4263" s="29"/>
    </row>
    <row r="4264" spans="14:15" x14ac:dyDescent="0.2">
      <c r="N4264" s="29"/>
      <c r="O4264" s="29"/>
    </row>
    <row r="4265" spans="14:15" x14ac:dyDescent="0.2">
      <c r="N4265" s="29"/>
      <c r="O4265" s="29"/>
    </row>
    <row r="4266" spans="14:15" x14ac:dyDescent="0.2">
      <c r="N4266" s="29"/>
      <c r="O4266" s="29"/>
    </row>
    <row r="4267" spans="14:15" x14ac:dyDescent="0.2">
      <c r="N4267" s="29"/>
      <c r="O4267" s="29"/>
    </row>
    <row r="4268" spans="14:15" x14ac:dyDescent="0.2">
      <c r="N4268" s="29"/>
      <c r="O4268" s="29"/>
    </row>
    <row r="4269" spans="14:15" x14ac:dyDescent="0.2">
      <c r="N4269" s="29"/>
      <c r="O4269" s="29"/>
    </row>
    <row r="4270" spans="14:15" x14ac:dyDescent="0.2">
      <c r="N4270" s="29"/>
      <c r="O4270" s="29"/>
    </row>
    <row r="4271" spans="14:15" x14ac:dyDescent="0.2">
      <c r="N4271" s="29"/>
      <c r="O4271" s="29"/>
    </row>
    <row r="4272" spans="14:15" x14ac:dyDescent="0.2">
      <c r="N4272" s="29"/>
      <c r="O4272" s="29"/>
    </row>
    <row r="4273" spans="14:15" x14ac:dyDescent="0.2">
      <c r="N4273" s="29"/>
      <c r="O4273" s="29"/>
    </row>
    <row r="4274" spans="14:15" x14ac:dyDescent="0.2">
      <c r="N4274" s="29"/>
      <c r="O4274" s="29"/>
    </row>
    <row r="4275" spans="14:15" x14ac:dyDescent="0.2">
      <c r="N4275" s="29"/>
      <c r="O4275" s="29"/>
    </row>
    <row r="4276" spans="14:15" x14ac:dyDescent="0.2">
      <c r="N4276" s="29"/>
      <c r="O4276" s="29"/>
    </row>
    <row r="4277" spans="14:15" x14ac:dyDescent="0.2">
      <c r="N4277" s="29"/>
      <c r="O4277" s="29"/>
    </row>
    <row r="4278" spans="14:15" x14ac:dyDescent="0.2">
      <c r="N4278" s="29"/>
      <c r="O4278" s="29"/>
    </row>
    <row r="4279" spans="14:15" x14ac:dyDescent="0.2">
      <c r="N4279" s="29"/>
      <c r="O4279" s="29"/>
    </row>
    <row r="4280" spans="14:15" x14ac:dyDescent="0.2">
      <c r="N4280" s="29"/>
      <c r="O4280" s="29"/>
    </row>
    <row r="4281" spans="14:15" x14ac:dyDescent="0.2">
      <c r="N4281" s="29"/>
      <c r="O4281" s="29"/>
    </row>
    <row r="4282" spans="14:15" x14ac:dyDescent="0.2">
      <c r="N4282" s="29"/>
      <c r="O4282" s="29"/>
    </row>
    <row r="4283" spans="14:15" x14ac:dyDescent="0.2">
      <c r="N4283" s="29"/>
      <c r="O4283" s="29"/>
    </row>
    <row r="4284" spans="14:15" x14ac:dyDescent="0.2">
      <c r="N4284" s="29"/>
      <c r="O4284" s="29"/>
    </row>
    <row r="4285" spans="14:15" x14ac:dyDescent="0.2">
      <c r="N4285" s="29"/>
      <c r="O4285" s="29"/>
    </row>
    <row r="4286" spans="14:15" x14ac:dyDescent="0.2">
      <c r="N4286" s="29"/>
      <c r="O4286" s="29"/>
    </row>
    <row r="4287" spans="14:15" x14ac:dyDescent="0.2">
      <c r="N4287" s="29"/>
      <c r="O4287" s="29"/>
    </row>
    <row r="4288" spans="14:15" x14ac:dyDescent="0.2">
      <c r="N4288" s="29"/>
      <c r="O4288" s="29"/>
    </row>
    <row r="4289" spans="14:15" x14ac:dyDescent="0.2">
      <c r="N4289" s="29"/>
      <c r="O4289" s="29"/>
    </row>
    <row r="4290" spans="14:15" x14ac:dyDescent="0.2">
      <c r="N4290" s="29"/>
      <c r="O4290" s="29"/>
    </row>
    <row r="4291" spans="14:15" x14ac:dyDescent="0.2">
      <c r="N4291" s="29"/>
      <c r="O4291" s="29"/>
    </row>
    <row r="4292" spans="14:15" x14ac:dyDescent="0.2">
      <c r="N4292" s="29"/>
      <c r="O4292" s="29"/>
    </row>
    <row r="4293" spans="14:15" x14ac:dyDescent="0.2">
      <c r="N4293" s="29"/>
      <c r="O4293" s="29"/>
    </row>
    <row r="4294" spans="14:15" x14ac:dyDescent="0.2">
      <c r="N4294" s="29"/>
      <c r="O4294" s="29"/>
    </row>
    <row r="4295" spans="14:15" x14ac:dyDescent="0.2">
      <c r="N4295" s="29"/>
      <c r="O4295" s="29"/>
    </row>
    <row r="4296" spans="14:15" x14ac:dyDescent="0.2">
      <c r="N4296" s="29"/>
      <c r="O4296" s="29"/>
    </row>
    <row r="4297" spans="14:15" x14ac:dyDescent="0.2">
      <c r="N4297" s="29"/>
      <c r="O4297" s="29"/>
    </row>
    <row r="4298" spans="14:15" x14ac:dyDescent="0.2">
      <c r="N4298" s="29"/>
      <c r="O4298" s="29"/>
    </row>
    <row r="4299" spans="14:15" x14ac:dyDescent="0.2">
      <c r="N4299" s="29"/>
      <c r="O4299" s="29"/>
    </row>
    <row r="4300" spans="14:15" x14ac:dyDescent="0.2">
      <c r="N4300" s="29"/>
      <c r="O4300" s="29"/>
    </row>
    <row r="4301" spans="14:15" x14ac:dyDescent="0.2">
      <c r="N4301" s="29"/>
      <c r="O4301" s="29"/>
    </row>
    <row r="4302" spans="14:15" x14ac:dyDescent="0.2">
      <c r="N4302" s="29"/>
      <c r="O4302" s="29"/>
    </row>
    <row r="4303" spans="14:15" x14ac:dyDescent="0.2">
      <c r="N4303" s="29"/>
      <c r="O4303" s="29"/>
    </row>
    <row r="4304" spans="14:15" x14ac:dyDescent="0.2">
      <c r="N4304" s="29"/>
      <c r="O4304" s="29"/>
    </row>
    <row r="4305" spans="14:15" x14ac:dyDescent="0.2">
      <c r="N4305" s="29"/>
      <c r="O4305" s="29"/>
    </row>
    <row r="4306" spans="14:15" x14ac:dyDescent="0.2">
      <c r="N4306" s="29"/>
      <c r="O4306" s="29"/>
    </row>
    <row r="4307" spans="14:15" x14ac:dyDescent="0.2">
      <c r="N4307" s="29"/>
      <c r="O4307" s="29"/>
    </row>
    <row r="4308" spans="14:15" x14ac:dyDescent="0.2">
      <c r="N4308" s="29"/>
      <c r="O4308" s="29"/>
    </row>
    <row r="4309" spans="14:15" x14ac:dyDescent="0.2">
      <c r="N4309" s="29"/>
      <c r="O4309" s="29"/>
    </row>
    <row r="4310" spans="14:15" x14ac:dyDescent="0.2">
      <c r="N4310" s="29"/>
      <c r="O4310" s="29"/>
    </row>
    <row r="4311" spans="14:15" x14ac:dyDescent="0.2">
      <c r="N4311" s="29"/>
      <c r="O4311" s="29"/>
    </row>
    <row r="4312" spans="14:15" x14ac:dyDescent="0.2">
      <c r="N4312" s="29"/>
      <c r="O4312" s="29"/>
    </row>
    <row r="4313" spans="14:15" x14ac:dyDescent="0.2">
      <c r="N4313" s="29"/>
      <c r="O4313" s="29"/>
    </row>
    <row r="4314" spans="14:15" x14ac:dyDescent="0.2">
      <c r="N4314" s="29"/>
      <c r="O4314" s="29"/>
    </row>
    <row r="4315" spans="14:15" x14ac:dyDescent="0.2">
      <c r="N4315" s="29"/>
      <c r="O4315" s="29"/>
    </row>
    <row r="4316" spans="14:15" x14ac:dyDescent="0.2">
      <c r="N4316" s="29"/>
      <c r="O4316" s="29"/>
    </row>
    <row r="4317" spans="14:15" x14ac:dyDescent="0.2">
      <c r="N4317" s="29"/>
      <c r="O4317" s="29"/>
    </row>
    <row r="4318" spans="14:15" x14ac:dyDescent="0.2">
      <c r="N4318" s="29"/>
      <c r="O4318" s="29"/>
    </row>
    <row r="4319" spans="14:15" x14ac:dyDescent="0.2">
      <c r="N4319" s="29"/>
      <c r="O4319" s="29"/>
    </row>
    <row r="4320" spans="14:15" x14ac:dyDescent="0.2">
      <c r="N4320" s="29"/>
      <c r="O4320" s="29"/>
    </row>
    <row r="4321" spans="14:15" x14ac:dyDescent="0.2">
      <c r="N4321" s="29"/>
      <c r="O4321" s="29"/>
    </row>
    <row r="4322" spans="14:15" x14ac:dyDescent="0.2">
      <c r="N4322" s="29"/>
      <c r="O4322" s="29"/>
    </row>
    <row r="4323" spans="14:15" x14ac:dyDescent="0.2">
      <c r="N4323" s="29"/>
      <c r="O4323" s="29"/>
    </row>
    <row r="4324" spans="14:15" x14ac:dyDescent="0.2">
      <c r="N4324" s="29"/>
      <c r="O4324" s="29"/>
    </row>
    <row r="4325" spans="14:15" x14ac:dyDescent="0.2">
      <c r="N4325" s="29"/>
      <c r="O4325" s="29"/>
    </row>
    <row r="4326" spans="14:15" x14ac:dyDescent="0.2">
      <c r="N4326" s="29"/>
      <c r="O4326" s="29"/>
    </row>
    <row r="4327" spans="14:15" x14ac:dyDescent="0.2">
      <c r="N4327" s="29"/>
      <c r="O4327" s="29"/>
    </row>
    <row r="4328" spans="14:15" x14ac:dyDescent="0.2">
      <c r="N4328" s="29"/>
      <c r="O4328" s="29"/>
    </row>
    <row r="4329" spans="14:15" x14ac:dyDescent="0.2">
      <c r="N4329" s="29"/>
      <c r="O4329" s="29"/>
    </row>
    <row r="4330" spans="14:15" x14ac:dyDescent="0.2">
      <c r="N4330" s="29"/>
      <c r="O4330" s="29"/>
    </row>
    <row r="4331" spans="14:15" x14ac:dyDescent="0.2">
      <c r="N4331" s="29"/>
      <c r="O4331" s="29"/>
    </row>
    <row r="4332" spans="14:15" x14ac:dyDescent="0.2">
      <c r="N4332" s="29"/>
      <c r="O4332" s="29"/>
    </row>
    <row r="4333" spans="14:15" x14ac:dyDescent="0.2">
      <c r="N4333" s="29"/>
      <c r="O4333" s="29"/>
    </row>
    <row r="4334" spans="14:15" x14ac:dyDescent="0.2">
      <c r="N4334" s="29"/>
      <c r="O4334" s="29"/>
    </row>
    <row r="4335" spans="14:15" x14ac:dyDescent="0.2">
      <c r="N4335" s="29"/>
      <c r="O4335" s="29"/>
    </row>
    <row r="4336" spans="14:15" x14ac:dyDescent="0.2">
      <c r="N4336" s="29"/>
      <c r="O4336" s="29"/>
    </row>
    <row r="4337" spans="14:15" x14ac:dyDescent="0.2">
      <c r="N4337" s="29"/>
      <c r="O4337" s="29"/>
    </row>
    <row r="4338" spans="14:15" x14ac:dyDescent="0.2">
      <c r="N4338" s="29"/>
      <c r="O4338" s="29"/>
    </row>
    <row r="4339" spans="14:15" x14ac:dyDescent="0.2">
      <c r="N4339" s="29"/>
      <c r="O4339" s="29"/>
    </row>
    <row r="4340" spans="14:15" x14ac:dyDescent="0.2">
      <c r="N4340" s="29"/>
      <c r="O4340" s="29"/>
    </row>
    <row r="4341" spans="14:15" x14ac:dyDescent="0.2">
      <c r="N4341" s="29"/>
      <c r="O4341" s="29"/>
    </row>
    <row r="4342" spans="14:15" x14ac:dyDescent="0.2">
      <c r="N4342" s="29"/>
      <c r="O4342" s="29"/>
    </row>
    <row r="4343" spans="14:15" x14ac:dyDescent="0.2">
      <c r="N4343" s="29"/>
      <c r="O4343" s="29"/>
    </row>
    <row r="4344" spans="14:15" x14ac:dyDescent="0.2">
      <c r="N4344" s="29"/>
      <c r="O4344" s="29"/>
    </row>
    <row r="4345" spans="14:15" x14ac:dyDescent="0.2">
      <c r="N4345" s="29"/>
      <c r="O4345" s="29"/>
    </row>
    <row r="4346" spans="14:15" x14ac:dyDescent="0.2">
      <c r="N4346" s="29"/>
      <c r="O4346" s="29"/>
    </row>
    <row r="4347" spans="14:15" x14ac:dyDescent="0.2">
      <c r="N4347" s="29"/>
      <c r="O4347" s="29"/>
    </row>
    <row r="4348" spans="14:15" x14ac:dyDescent="0.2">
      <c r="N4348" s="29"/>
      <c r="O4348" s="29"/>
    </row>
    <row r="4349" spans="14:15" x14ac:dyDescent="0.2">
      <c r="N4349" s="29"/>
      <c r="O4349" s="29"/>
    </row>
    <row r="4350" spans="14:15" x14ac:dyDescent="0.2">
      <c r="N4350" s="29"/>
      <c r="O4350" s="29"/>
    </row>
    <row r="4351" spans="14:15" x14ac:dyDescent="0.2">
      <c r="N4351" s="29"/>
      <c r="O4351" s="29"/>
    </row>
    <row r="4352" spans="14:15" x14ac:dyDescent="0.2">
      <c r="N4352" s="29"/>
      <c r="O4352" s="29"/>
    </row>
    <row r="4353" spans="14:15" x14ac:dyDescent="0.2">
      <c r="N4353" s="29"/>
      <c r="O4353" s="29"/>
    </row>
    <row r="4354" spans="14:15" x14ac:dyDescent="0.2">
      <c r="N4354" s="29"/>
      <c r="O4354" s="29"/>
    </row>
    <row r="4355" spans="14:15" x14ac:dyDescent="0.2">
      <c r="N4355" s="29"/>
      <c r="O4355" s="29"/>
    </row>
    <row r="4356" spans="14:15" x14ac:dyDescent="0.2">
      <c r="N4356" s="29"/>
      <c r="O4356" s="29"/>
    </row>
    <row r="4357" spans="14:15" x14ac:dyDescent="0.2">
      <c r="N4357" s="29"/>
      <c r="O4357" s="29"/>
    </row>
    <row r="4358" spans="14:15" x14ac:dyDescent="0.2">
      <c r="N4358" s="29"/>
      <c r="O4358" s="29"/>
    </row>
    <row r="4359" spans="14:15" x14ac:dyDescent="0.2">
      <c r="N4359" s="29"/>
      <c r="O4359" s="29"/>
    </row>
    <row r="4360" spans="14:15" x14ac:dyDescent="0.2">
      <c r="N4360" s="29"/>
      <c r="O4360" s="29"/>
    </row>
    <row r="4361" spans="14:15" x14ac:dyDescent="0.2">
      <c r="N4361" s="29"/>
      <c r="O4361" s="29"/>
    </row>
    <row r="4362" spans="14:15" x14ac:dyDescent="0.2">
      <c r="N4362" s="29"/>
      <c r="O4362" s="29"/>
    </row>
    <row r="4363" spans="14:15" x14ac:dyDescent="0.2">
      <c r="N4363" s="29"/>
      <c r="O4363" s="29"/>
    </row>
    <row r="4364" spans="14:15" x14ac:dyDescent="0.2">
      <c r="N4364" s="29"/>
      <c r="O4364" s="29"/>
    </row>
    <row r="4365" spans="14:15" x14ac:dyDescent="0.2">
      <c r="N4365" s="29"/>
      <c r="O4365" s="29"/>
    </row>
    <row r="4366" spans="14:15" x14ac:dyDescent="0.2">
      <c r="N4366" s="29"/>
      <c r="O4366" s="29"/>
    </row>
    <row r="4367" spans="14:15" x14ac:dyDescent="0.2">
      <c r="N4367" s="29"/>
      <c r="O4367" s="29"/>
    </row>
    <row r="4368" spans="14:15" x14ac:dyDescent="0.2">
      <c r="N4368" s="29"/>
      <c r="O4368" s="29"/>
    </row>
    <row r="4369" spans="14:15" x14ac:dyDescent="0.2">
      <c r="N4369" s="29"/>
      <c r="O4369" s="29"/>
    </row>
    <row r="4370" spans="14:15" x14ac:dyDescent="0.2">
      <c r="N4370" s="29"/>
      <c r="O4370" s="29"/>
    </row>
    <row r="4371" spans="14:15" x14ac:dyDescent="0.2">
      <c r="N4371" s="29"/>
      <c r="O4371" s="29"/>
    </row>
    <row r="4372" spans="14:15" x14ac:dyDescent="0.2">
      <c r="N4372" s="29"/>
      <c r="O4372" s="29"/>
    </row>
    <row r="4373" spans="14:15" x14ac:dyDescent="0.2">
      <c r="N4373" s="29"/>
      <c r="O4373" s="29"/>
    </row>
  </sheetData>
  <mergeCells count="430">
    <mergeCell ref="AF2:AG3"/>
    <mergeCell ref="AH2:AH3"/>
    <mergeCell ref="A137:A140"/>
    <mergeCell ref="D137:D140"/>
    <mergeCell ref="E137:E140"/>
    <mergeCell ref="F137:F140"/>
    <mergeCell ref="H137:H140"/>
    <mergeCell ref="I137:I140"/>
    <mergeCell ref="J137:J140"/>
    <mergeCell ref="K137:K140"/>
    <mergeCell ref="L137:M137"/>
    <mergeCell ref="L138:M138"/>
    <mergeCell ref="L139:M139"/>
    <mergeCell ref="L140:M140"/>
    <mergeCell ref="G137:G140"/>
    <mergeCell ref="A131:A136"/>
    <mergeCell ref="D131:D136"/>
    <mergeCell ref="E131:E136"/>
    <mergeCell ref="F131:F136"/>
    <mergeCell ref="H131:H136"/>
    <mergeCell ref="I131:I136"/>
    <mergeCell ref="J131:J136"/>
    <mergeCell ref="A126:A130"/>
    <mergeCell ref="D126:D130"/>
    <mergeCell ref="E126:E130"/>
    <mergeCell ref="F126:F130"/>
    <mergeCell ref="H126:H130"/>
    <mergeCell ref="I126:I130"/>
    <mergeCell ref="J126:J130"/>
    <mergeCell ref="K126:K130"/>
    <mergeCell ref="K131:K136"/>
    <mergeCell ref="A109:A114"/>
    <mergeCell ref="L126:M126"/>
    <mergeCell ref="L127:M127"/>
    <mergeCell ref="L128:M128"/>
    <mergeCell ref="L130:M130"/>
    <mergeCell ref="G126:G130"/>
    <mergeCell ref="L129:M129"/>
    <mergeCell ref="K122:K125"/>
    <mergeCell ref="L122:M122"/>
    <mergeCell ref="L123:M123"/>
    <mergeCell ref="L124:M124"/>
    <mergeCell ref="L125:M125"/>
    <mergeCell ref="G122:G125"/>
    <mergeCell ref="L113:M113"/>
    <mergeCell ref="L115:M115"/>
    <mergeCell ref="L116:M116"/>
    <mergeCell ref="L117:M117"/>
    <mergeCell ref="L121:M121"/>
    <mergeCell ref="G115:G121"/>
    <mergeCell ref="L118:M118"/>
    <mergeCell ref="L119:M119"/>
    <mergeCell ref="L131:M131"/>
    <mergeCell ref="L132:M132"/>
    <mergeCell ref="L133:M133"/>
    <mergeCell ref="L136:M136"/>
    <mergeCell ref="G131:G136"/>
    <mergeCell ref="L134:M134"/>
    <mergeCell ref="A94:A98"/>
    <mergeCell ref="D94:D98"/>
    <mergeCell ref="A122:A125"/>
    <mergeCell ref="D122:D125"/>
    <mergeCell ref="E122:E125"/>
    <mergeCell ref="F122:F125"/>
    <mergeCell ref="H122:H125"/>
    <mergeCell ref="I122:I125"/>
    <mergeCell ref="J122:J125"/>
    <mergeCell ref="A115:A121"/>
    <mergeCell ref="D115:D121"/>
    <mergeCell ref="E115:E121"/>
    <mergeCell ref="F115:F121"/>
    <mergeCell ref="H115:H121"/>
    <mergeCell ref="I115:I121"/>
    <mergeCell ref="J115:J121"/>
    <mergeCell ref="K115:K121"/>
    <mergeCell ref="L120:M120"/>
    <mergeCell ref="A64:A70"/>
    <mergeCell ref="A41:A44"/>
    <mergeCell ref="D58:D63"/>
    <mergeCell ref="F52:F57"/>
    <mergeCell ref="F41:F44"/>
    <mergeCell ref="D41:D44"/>
    <mergeCell ref="I41:I44"/>
    <mergeCell ref="L53:M53"/>
    <mergeCell ref="L43:M43"/>
    <mergeCell ref="J58:J63"/>
    <mergeCell ref="J64:J70"/>
    <mergeCell ref="H58:H63"/>
    <mergeCell ref="H64:H70"/>
    <mergeCell ref="L55:M55"/>
    <mergeCell ref="F58:F63"/>
    <mergeCell ref="H45:H51"/>
    <mergeCell ref="A52:A57"/>
    <mergeCell ref="A58:A63"/>
    <mergeCell ref="L67:M67"/>
    <mergeCell ref="L68:M68"/>
    <mergeCell ref="L69:M69"/>
    <mergeCell ref="J45:J51"/>
    <mergeCell ref="L42:M42"/>
    <mergeCell ref="D71:D75"/>
    <mergeCell ref="L27:M27"/>
    <mergeCell ref="I71:I75"/>
    <mergeCell ref="J71:J75"/>
    <mergeCell ref="L72:M72"/>
    <mergeCell ref="L71:M71"/>
    <mergeCell ref="L66:M66"/>
    <mergeCell ref="L58:M58"/>
    <mergeCell ref="L65:M65"/>
    <mergeCell ref="L70:M70"/>
    <mergeCell ref="L64:M64"/>
    <mergeCell ref="E58:E63"/>
    <mergeCell ref="L50:M50"/>
    <mergeCell ref="L37:M37"/>
    <mergeCell ref="L36:M36"/>
    <mergeCell ref="J35:J40"/>
    <mergeCell ref="L29:M29"/>
    <mergeCell ref="I30:I34"/>
    <mergeCell ref="I58:I63"/>
    <mergeCell ref="L40:M40"/>
    <mergeCell ref="D45:D51"/>
    <mergeCell ref="D35:D40"/>
    <mergeCell ref="F35:F40"/>
    <mergeCell ref="E35:E40"/>
    <mergeCell ref="E41:E44"/>
    <mergeCell ref="E45:E51"/>
    <mergeCell ref="L35:M35"/>
    <mergeCell ref="I35:I40"/>
    <mergeCell ref="L41:M41"/>
    <mergeCell ref="F45:F51"/>
    <mergeCell ref="L54:M54"/>
    <mergeCell ref="K58:K63"/>
    <mergeCell ref="L52:M52"/>
    <mergeCell ref="A2:A3"/>
    <mergeCell ref="A9:A11"/>
    <mergeCell ref="B12:K12"/>
    <mergeCell ref="A13:A14"/>
    <mergeCell ref="K13:K14"/>
    <mergeCell ref="J13:J14"/>
    <mergeCell ref="B13:B14"/>
    <mergeCell ref="D13:D14"/>
    <mergeCell ref="E52:E57"/>
    <mergeCell ref="K45:K51"/>
    <mergeCell ref="D52:D57"/>
    <mergeCell ref="A45:A51"/>
    <mergeCell ref="A30:A34"/>
    <mergeCell ref="D30:D34"/>
    <mergeCell ref="A35:A40"/>
    <mergeCell ref="H15:H18"/>
    <mergeCell ref="H19:H23"/>
    <mergeCell ref="H24:H29"/>
    <mergeCell ref="H30:H34"/>
    <mergeCell ref="E13:E14"/>
    <mergeCell ref="E15:E18"/>
    <mergeCell ref="A19:A23"/>
    <mergeCell ref="D24:D29"/>
    <mergeCell ref="AE1:AJ1"/>
    <mergeCell ref="AE2:AE3"/>
    <mergeCell ref="AJ2:AJ3"/>
    <mergeCell ref="B1:AD1"/>
    <mergeCell ref="B2:AD11"/>
    <mergeCell ref="L12:R12"/>
    <mergeCell ref="I24:I29"/>
    <mergeCell ref="Z13:AA14"/>
    <mergeCell ref="AI2:AI3"/>
    <mergeCell ref="AB13:AB14"/>
    <mergeCell ref="S12:X12"/>
    <mergeCell ref="L26:M26"/>
    <mergeCell ref="L23:M23"/>
    <mergeCell ref="L18:M18"/>
    <mergeCell ref="L25:M25"/>
    <mergeCell ref="J24:J29"/>
    <mergeCell ref="G15:G18"/>
    <mergeCell ref="L17:M17"/>
    <mergeCell ref="L13:M14"/>
    <mergeCell ref="J19:J23"/>
    <mergeCell ref="F13:I14"/>
    <mergeCell ref="J41:J44"/>
    <mergeCell ref="K41:K44"/>
    <mergeCell ref="K35:K40"/>
    <mergeCell ref="K24:K29"/>
    <mergeCell ref="C13:C14"/>
    <mergeCell ref="E19:E23"/>
    <mergeCell ref="E24:E29"/>
    <mergeCell ref="E30:E34"/>
    <mergeCell ref="K30:K34"/>
    <mergeCell ref="Y12:AD12"/>
    <mergeCell ref="AD13:AD14"/>
    <mergeCell ref="V13:V14"/>
    <mergeCell ref="X13:X14"/>
    <mergeCell ref="S13:S14"/>
    <mergeCell ref="W13:W14"/>
    <mergeCell ref="X151:Y151"/>
    <mergeCell ref="T13:U14"/>
    <mergeCell ref="X150:Y150"/>
    <mergeCell ref="AC13:AC14"/>
    <mergeCell ref="D156:F156"/>
    <mergeCell ref="D148:F148"/>
    <mergeCell ref="L75:M75"/>
    <mergeCell ref="D146:S146"/>
    <mergeCell ref="K64:K70"/>
    <mergeCell ref="E80:E83"/>
    <mergeCell ref="E88:E93"/>
    <mergeCell ref="E94:E98"/>
    <mergeCell ref="E99:E102"/>
    <mergeCell ref="D155:F155"/>
    <mergeCell ref="K71:K75"/>
    <mergeCell ref="E76:E79"/>
    <mergeCell ref="D64:D70"/>
    <mergeCell ref="F71:F75"/>
    <mergeCell ref="E64:E70"/>
    <mergeCell ref="E71:E75"/>
    <mergeCell ref="L73:M73"/>
    <mergeCell ref="D84:D87"/>
    <mergeCell ref="F84:F87"/>
    <mergeCell ref="I84:I87"/>
    <mergeCell ref="J84:J87"/>
    <mergeCell ref="K84:K87"/>
    <mergeCell ref="E84:E87"/>
    <mergeCell ref="D76:D79"/>
    <mergeCell ref="D154:F154"/>
    <mergeCell ref="S147:T147"/>
    <mergeCell ref="D150:F150"/>
    <mergeCell ref="D149:F149"/>
    <mergeCell ref="D147:F147"/>
    <mergeCell ref="L154:M154"/>
    <mergeCell ref="AM141:AN141"/>
    <mergeCell ref="L152:M152"/>
    <mergeCell ref="L151:M151"/>
    <mergeCell ref="L147:M147"/>
    <mergeCell ref="L148:M148"/>
    <mergeCell ref="L149:M149"/>
    <mergeCell ref="L150:M150"/>
    <mergeCell ref="O147:P147"/>
    <mergeCell ref="AK145:AM145"/>
    <mergeCell ref="AN145:AP145"/>
    <mergeCell ref="AA146:AE146"/>
    <mergeCell ref="AL146:AM146"/>
    <mergeCell ref="AJ146:AK146"/>
    <mergeCell ref="AM142:AN142"/>
    <mergeCell ref="AM143:AN144"/>
    <mergeCell ref="A146:B146"/>
    <mergeCell ref="J15:J18"/>
    <mergeCell ref="L30:M30"/>
    <mergeCell ref="L22:M22"/>
    <mergeCell ref="F15:F18"/>
    <mergeCell ref="A24:A29"/>
    <mergeCell ref="D19:D23"/>
    <mergeCell ref="A15:A18"/>
    <mergeCell ref="I19:I23"/>
    <mergeCell ref="D15:D18"/>
    <mergeCell ref="F30:F34"/>
    <mergeCell ref="F24:F29"/>
    <mergeCell ref="F19:F23"/>
    <mergeCell ref="I15:I18"/>
    <mergeCell ref="L15:M15"/>
    <mergeCell ref="K19:K23"/>
    <mergeCell ref="K15:K18"/>
    <mergeCell ref="J30:J34"/>
    <mergeCell ref="G19:G23"/>
    <mergeCell ref="G76:G79"/>
    <mergeCell ref="A84:A87"/>
    <mergeCell ref="A88:A93"/>
    <mergeCell ref="B141:B142"/>
    <mergeCell ref="AK141:AL141"/>
    <mergeCell ref="AK142:AL142"/>
    <mergeCell ref="H35:H40"/>
    <mergeCell ref="H71:H75"/>
    <mergeCell ref="H76:H79"/>
    <mergeCell ref="F64:F70"/>
    <mergeCell ref="G24:G29"/>
    <mergeCell ref="G30:G34"/>
    <mergeCell ref="G35:G40"/>
    <mergeCell ref="G41:G44"/>
    <mergeCell ref="G58:G63"/>
    <mergeCell ref="G64:G70"/>
    <mergeCell ref="G45:G51"/>
    <mergeCell ref="G52:G57"/>
    <mergeCell ref="D88:D93"/>
    <mergeCell ref="D109:D114"/>
    <mergeCell ref="E109:E114"/>
    <mergeCell ref="L110:M110"/>
    <mergeCell ref="L111:M111"/>
    <mergeCell ref="L114:M114"/>
    <mergeCell ref="I109:I114"/>
    <mergeCell ref="G109:G114"/>
    <mergeCell ref="H99:H102"/>
    <mergeCell ref="H109:H114"/>
    <mergeCell ref="F109:F114"/>
    <mergeCell ref="J109:J114"/>
    <mergeCell ref="K109:K114"/>
    <mergeCell ref="AQ14:AR14"/>
    <mergeCell ref="X149:Y149"/>
    <mergeCell ref="AA147:AE150"/>
    <mergeCell ref="L59:M59"/>
    <mergeCell ref="L74:M74"/>
    <mergeCell ref="X148:Y148"/>
    <mergeCell ref="AI13:AI14"/>
    <mergeCell ref="AK14:AO14"/>
    <mergeCell ref="L86:M86"/>
    <mergeCell ref="L87:M87"/>
    <mergeCell ref="L76:M76"/>
    <mergeCell ref="L77:M77"/>
    <mergeCell ref="L78:M78"/>
    <mergeCell ref="L79:M79"/>
    <mergeCell ref="AO141:AP141"/>
    <mergeCell ref="AJ13:AJ14"/>
    <mergeCell ref="AO142:AP142"/>
    <mergeCell ref="H94:H98"/>
    <mergeCell ref="F99:F102"/>
    <mergeCell ref="I99:I102"/>
    <mergeCell ref="J99:J102"/>
    <mergeCell ref="K99:K102"/>
    <mergeCell ref="F88:F93"/>
    <mergeCell ref="I88:I93"/>
    <mergeCell ref="J88:J93"/>
    <mergeCell ref="K88:K93"/>
    <mergeCell ref="A99:A102"/>
    <mergeCell ref="D99:D102"/>
    <mergeCell ref="A103:A108"/>
    <mergeCell ref="D103:D108"/>
    <mergeCell ref="E103:E108"/>
    <mergeCell ref="F103:F108"/>
    <mergeCell ref="K103:K108"/>
    <mergeCell ref="H103:H108"/>
    <mergeCell ref="I103:I108"/>
    <mergeCell ref="J103:J108"/>
    <mergeCell ref="A76:A79"/>
    <mergeCell ref="A71:A75"/>
    <mergeCell ref="G71:G75"/>
    <mergeCell ref="F76:F79"/>
    <mergeCell ref="H84:H87"/>
    <mergeCell ref="H88:H93"/>
    <mergeCell ref="L99:M99"/>
    <mergeCell ref="L100:M100"/>
    <mergeCell ref="L101:M101"/>
    <mergeCell ref="F94:F98"/>
    <mergeCell ref="I94:I98"/>
    <mergeCell ref="J94:J98"/>
    <mergeCell ref="K94:K98"/>
    <mergeCell ref="L88:M88"/>
    <mergeCell ref="L89:M89"/>
    <mergeCell ref="L90:M90"/>
    <mergeCell ref="L93:M93"/>
    <mergeCell ref="A80:A83"/>
    <mergeCell ref="D80:D83"/>
    <mergeCell ref="F80:F83"/>
    <mergeCell ref="I80:I83"/>
    <mergeCell ref="J80:J83"/>
    <mergeCell ref="K80:K83"/>
    <mergeCell ref="L80:M80"/>
    <mergeCell ref="G80:G83"/>
    <mergeCell ref="G84:G87"/>
    <mergeCell ref="G88:G93"/>
    <mergeCell ref="G94:G98"/>
    <mergeCell ref="G99:G102"/>
    <mergeCell ref="G103:G108"/>
    <mergeCell ref="H80:H83"/>
    <mergeCell ref="L102:M102"/>
    <mergeCell ref="L81:M81"/>
    <mergeCell ref="L82:M82"/>
    <mergeCell ref="L83:M83"/>
    <mergeCell ref="L84:M84"/>
    <mergeCell ref="L85:M85"/>
    <mergeCell ref="L98:M98"/>
    <mergeCell ref="L91:M91"/>
    <mergeCell ref="L92:M92"/>
    <mergeCell ref="L107:M107"/>
    <mergeCell ref="L106:M106"/>
    <mergeCell ref="L103:M103"/>
    <mergeCell ref="L104:M104"/>
    <mergeCell ref="L105:M105"/>
    <mergeCell ref="L108:M108"/>
    <mergeCell ref="I76:I79"/>
    <mergeCell ref="J76:J79"/>
    <mergeCell ref="I64:I70"/>
    <mergeCell ref="H41:H44"/>
    <mergeCell ref="L97:M97"/>
    <mergeCell ref="L94:M94"/>
    <mergeCell ref="L95:M95"/>
    <mergeCell ref="L96:M96"/>
    <mergeCell ref="H52:H54"/>
    <mergeCell ref="I52:I54"/>
    <mergeCell ref="J52:J54"/>
    <mergeCell ref="K52:K54"/>
    <mergeCell ref="H55:H57"/>
    <mergeCell ref="I55:I57"/>
    <mergeCell ref="J55:J57"/>
    <mergeCell ref="K55:K57"/>
    <mergeCell ref="I45:I51"/>
    <mergeCell ref="L46:M46"/>
    <mergeCell ref="L51:M51"/>
    <mergeCell ref="L48:M48"/>
    <mergeCell ref="L44:M44"/>
    <mergeCell ref="L45:M45"/>
    <mergeCell ref="K76:K79"/>
    <mergeCell ref="L56:M56"/>
    <mergeCell ref="L61:M61"/>
    <mergeCell ref="L62:M62"/>
    <mergeCell ref="L135:M135"/>
    <mergeCell ref="AK147:AM147"/>
    <mergeCell ref="L47:M47"/>
    <mergeCell ref="L38:M38"/>
    <mergeCell ref="L39:M39"/>
    <mergeCell ref="L49:M49"/>
    <mergeCell ref="L21:M21"/>
    <mergeCell ref="L16:M16"/>
    <mergeCell ref="N13:O14"/>
    <mergeCell ref="S160:T160"/>
    <mergeCell ref="AE11:AJ11"/>
    <mergeCell ref="AE12:AJ12"/>
    <mergeCell ref="AE13:AE14"/>
    <mergeCell ref="AH13:AH14"/>
    <mergeCell ref="AF13:AG14"/>
    <mergeCell ref="Y13:Y14"/>
    <mergeCell ref="L20:M20"/>
    <mergeCell ref="L28:M28"/>
    <mergeCell ref="L33:M33"/>
    <mergeCell ref="Q13:Q14"/>
    <mergeCell ref="L32:M32"/>
    <mergeCell ref="R13:R14"/>
    <mergeCell ref="L112:M112"/>
    <mergeCell ref="L109:M109"/>
    <mergeCell ref="P13:P14"/>
    <mergeCell ref="L19:M19"/>
    <mergeCell ref="L24:M24"/>
    <mergeCell ref="L34:M34"/>
    <mergeCell ref="L63:M63"/>
    <mergeCell ref="L31:M31"/>
    <mergeCell ref="L60:M60"/>
    <mergeCell ref="L57:M57"/>
  </mergeCells>
  <phoneticPr fontId="0" type="noConversion"/>
  <pageMargins left="0.78740157499999996" right="0.78740157499999996" top="0.984251969" bottom="0.984251969" header="0.4921259845" footer="0.4921259845"/>
  <pageSetup paperSize="9" scale="39" fitToHeight="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M4" sqref="M4"/>
    </sheetView>
  </sheetViews>
  <sheetFormatPr baseColWidth="10" defaultRowHeight="12.75" x14ac:dyDescent="0.2"/>
  <cols>
    <col min="2" max="2" width="27.7109375" customWidth="1"/>
    <col min="3" max="3" width="19.140625" customWidth="1"/>
    <col min="4" max="4" width="10.140625" bestFit="1" customWidth="1"/>
    <col min="5" max="5" width="4.85546875" bestFit="1" customWidth="1"/>
    <col min="6" max="6" width="7.140625" customWidth="1"/>
    <col min="7" max="7" width="7.7109375" customWidth="1"/>
    <col min="8" max="8" width="7.42578125" customWidth="1"/>
    <col min="9" max="9" width="4.85546875" bestFit="1" customWidth="1"/>
    <col min="10" max="10" width="11.140625" customWidth="1"/>
    <col min="11" max="11" width="12.7109375" customWidth="1"/>
    <col min="12" max="12" width="33.140625" bestFit="1" customWidth="1"/>
    <col min="13" max="13" width="6.5703125" bestFit="1" customWidth="1"/>
  </cols>
  <sheetData>
    <row r="1" spans="1:17" x14ac:dyDescent="0.2">
      <c r="A1" s="1031" t="s">
        <v>44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</row>
    <row r="3" spans="1:17" x14ac:dyDescent="0.2">
      <c r="A3" s="73" t="s">
        <v>0</v>
      </c>
      <c r="B3" s="73" t="s">
        <v>17</v>
      </c>
      <c r="C3" s="73" t="s">
        <v>18</v>
      </c>
      <c r="D3" s="73" t="s">
        <v>19</v>
      </c>
      <c r="E3" s="73"/>
      <c r="F3" s="73" t="s">
        <v>39</v>
      </c>
      <c r="G3" s="73"/>
      <c r="H3" s="891" t="s">
        <v>19</v>
      </c>
      <c r="I3" s="891"/>
      <c r="J3" s="245" t="s">
        <v>28</v>
      </c>
      <c r="K3" s="73" t="s">
        <v>29</v>
      </c>
      <c r="L3" s="891" t="s">
        <v>34</v>
      </c>
      <c r="M3" s="891"/>
      <c r="N3" s="891"/>
    </row>
    <row r="4" spans="1:17" x14ac:dyDescent="0.2">
      <c r="A4" s="336">
        <v>45151</v>
      </c>
      <c r="B4" s="573" t="s">
        <v>76</v>
      </c>
      <c r="C4" s="573" t="s">
        <v>77</v>
      </c>
      <c r="D4" s="573">
        <v>290</v>
      </c>
      <c r="E4" s="573" t="s">
        <v>59</v>
      </c>
      <c r="F4" s="573">
        <v>0</v>
      </c>
      <c r="G4" s="573" t="s">
        <v>59</v>
      </c>
      <c r="H4" s="573"/>
      <c r="I4" s="573"/>
      <c r="J4" s="573"/>
      <c r="K4" s="573"/>
      <c r="L4" s="290" t="s">
        <v>389</v>
      </c>
      <c r="M4" s="537">
        <f>D4/J11</f>
        <v>4.8005851270421491</v>
      </c>
      <c r="N4" s="290" t="s">
        <v>2</v>
      </c>
    </row>
    <row r="5" spans="1:17" x14ac:dyDescent="0.2">
      <c r="A5" s="336">
        <v>45154</v>
      </c>
      <c r="B5" s="284" t="s">
        <v>152</v>
      </c>
      <c r="C5" s="337" t="s">
        <v>153</v>
      </c>
      <c r="D5" s="565">
        <v>18000</v>
      </c>
      <c r="E5" s="284" t="s">
        <v>59</v>
      </c>
      <c r="F5" s="284">
        <v>250</v>
      </c>
      <c r="G5" s="284" t="s">
        <v>59</v>
      </c>
      <c r="H5" s="538" t="s">
        <v>362</v>
      </c>
      <c r="I5" s="284" t="s">
        <v>2</v>
      </c>
      <c r="J5" s="284">
        <f>D5/H5</f>
        <v>60.971478897093689</v>
      </c>
      <c r="K5" s="284">
        <f>SUM(D5,F5)/H5</f>
        <v>61.818304992886652</v>
      </c>
      <c r="L5" s="290"/>
      <c r="M5" s="290"/>
      <c r="N5" s="290"/>
    </row>
    <row r="6" spans="1:17" x14ac:dyDescent="0.2">
      <c r="A6" s="336">
        <v>45158</v>
      </c>
      <c r="B6" s="284" t="s">
        <v>154</v>
      </c>
      <c r="C6" s="337" t="s">
        <v>120</v>
      </c>
      <c r="D6" s="565">
        <v>10000</v>
      </c>
      <c r="E6" s="284" t="s">
        <v>59</v>
      </c>
      <c r="F6" s="284">
        <v>0</v>
      </c>
      <c r="G6" s="284" t="s">
        <v>59</v>
      </c>
      <c r="H6" s="538"/>
      <c r="I6" s="284"/>
      <c r="J6" s="573"/>
      <c r="K6" s="533"/>
      <c r="L6" s="767" t="s">
        <v>389</v>
      </c>
      <c r="M6" s="538">
        <f>D6/J11</f>
        <v>165.53741817386722</v>
      </c>
      <c r="N6" s="290" t="s">
        <v>2</v>
      </c>
    </row>
    <row r="7" spans="1:17" x14ac:dyDescent="0.2">
      <c r="A7" s="336">
        <v>45161</v>
      </c>
      <c r="B7" s="284" t="s">
        <v>152</v>
      </c>
      <c r="C7" s="337" t="s">
        <v>228</v>
      </c>
      <c r="D7" s="685">
        <v>20000</v>
      </c>
      <c r="E7" s="284" t="s">
        <v>59</v>
      </c>
      <c r="F7" s="284">
        <v>250</v>
      </c>
      <c r="G7" s="284" t="s">
        <v>59</v>
      </c>
      <c r="H7" s="538" t="s">
        <v>363</v>
      </c>
      <c r="I7" s="284" t="s">
        <v>2</v>
      </c>
      <c r="J7" s="573">
        <f t="shared" ref="J7:J9" si="0">D7/H7</f>
        <v>60.226451457480131</v>
      </c>
      <c r="K7" s="573">
        <f t="shared" ref="K7:K9" si="1">SUM(D7,F7)/H7</f>
        <v>60.979282100698633</v>
      </c>
      <c r="L7" s="52"/>
      <c r="M7" s="298"/>
      <c r="N7" s="298"/>
      <c r="O7" s="298"/>
      <c r="P7" s="298"/>
      <c r="Q7" s="298"/>
    </row>
    <row r="8" spans="1:17" x14ac:dyDescent="0.2">
      <c r="A8" s="336">
        <v>45165</v>
      </c>
      <c r="B8" s="284" t="s">
        <v>152</v>
      </c>
      <c r="C8" s="337" t="s">
        <v>228</v>
      </c>
      <c r="D8" s="685">
        <v>20000</v>
      </c>
      <c r="E8" s="284" t="s">
        <v>59</v>
      </c>
      <c r="F8" s="284">
        <v>250</v>
      </c>
      <c r="G8" s="284" t="s">
        <v>59</v>
      </c>
      <c r="H8" s="538" t="s">
        <v>364</v>
      </c>
      <c r="I8" s="284" t="s">
        <v>2</v>
      </c>
      <c r="J8" s="573">
        <f t="shared" si="0"/>
        <v>60.24096385542169</v>
      </c>
      <c r="K8" s="573">
        <f t="shared" si="1"/>
        <v>60.993975903614455</v>
      </c>
      <c r="L8" s="37"/>
      <c r="M8" s="298"/>
      <c r="N8" s="298"/>
      <c r="O8" s="298"/>
      <c r="P8" s="298"/>
      <c r="Q8" s="298"/>
    </row>
    <row r="9" spans="1:17" x14ac:dyDescent="0.2">
      <c r="A9" s="336">
        <v>45169</v>
      </c>
      <c r="B9" s="460" t="s">
        <v>333</v>
      </c>
      <c r="C9" s="337" t="s">
        <v>332</v>
      </c>
      <c r="D9" s="565">
        <v>10000</v>
      </c>
      <c r="E9" s="460" t="s">
        <v>59</v>
      </c>
      <c r="F9" s="460">
        <v>250</v>
      </c>
      <c r="G9" s="460" t="s">
        <v>59</v>
      </c>
      <c r="H9" s="538" t="s">
        <v>365</v>
      </c>
      <c r="I9" s="460" t="s">
        <v>2</v>
      </c>
      <c r="J9" s="573">
        <f t="shared" si="0"/>
        <v>60.099765610914119</v>
      </c>
      <c r="K9" s="573">
        <f t="shared" si="1"/>
        <v>61.602259751186978</v>
      </c>
      <c r="L9" s="24"/>
    </row>
    <row r="10" spans="1:17" ht="13.5" thickBot="1" x14ac:dyDescent="0.25">
      <c r="A10" s="336"/>
      <c r="B10" s="284"/>
      <c r="C10" s="337"/>
      <c r="D10" s="338"/>
      <c r="E10" s="284"/>
      <c r="F10" s="284"/>
      <c r="G10" s="284"/>
      <c r="H10" s="538"/>
      <c r="I10" s="284"/>
      <c r="J10" s="284"/>
      <c r="K10" s="533"/>
      <c r="L10" s="24"/>
    </row>
    <row r="11" spans="1:17" ht="13.5" thickBot="1" x14ac:dyDescent="0.25">
      <c r="C11" s="575"/>
      <c r="D11" s="576">
        <f>SUM(D4:D9)</f>
        <v>78290</v>
      </c>
      <c r="E11" s="576" t="s">
        <v>59</v>
      </c>
      <c r="F11" s="577">
        <f>SUM(F4:F9)</f>
        <v>1000</v>
      </c>
      <c r="G11" s="686" t="s">
        <v>59</v>
      </c>
      <c r="H11" s="578"/>
      <c r="I11" s="579"/>
      <c r="J11" s="756">
        <f>SUM(D5*J5,D7*J7,D8*J8,D9*J9)/SUM(D5,D7,D8,D9)</f>
        <v>60.409302684042125</v>
      </c>
      <c r="K11" s="170">
        <f>SUM((D5+F5)*K5,(D7+F7)*K7,(D8+F8)*K8,(D9+F9)*K9)/SUM(D5,D7,D8,D9,F5,F7,F8,F9)</f>
        <v>61.29805366894476</v>
      </c>
      <c r="L11" s="581" t="s">
        <v>68</v>
      </c>
    </row>
    <row r="15" spans="1:17" x14ac:dyDescent="0.2">
      <c r="A15" s="336">
        <v>45174</v>
      </c>
      <c r="B15" s="460" t="s">
        <v>380</v>
      </c>
      <c r="C15" s="337" t="s">
        <v>381</v>
      </c>
      <c r="D15" s="338">
        <v>306</v>
      </c>
      <c r="E15" s="460" t="s">
        <v>107</v>
      </c>
      <c r="F15" s="460">
        <v>0</v>
      </c>
      <c r="G15" s="460" t="s">
        <v>107</v>
      </c>
      <c r="H15" s="538">
        <v>10</v>
      </c>
      <c r="I15" s="460" t="s">
        <v>2</v>
      </c>
      <c r="J15" s="538">
        <f>D15/H15</f>
        <v>30.6</v>
      </c>
      <c r="K15" s="538">
        <f>J15</f>
        <v>30.6</v>
      </c>
    </row>
    <row r="16" spans="1:17" ht="13.5" thickBot="1" x14ac:dyDescent="0.25">
      <c r="H16" s="5"/>
    </row>
    <row r="17" spans="3:12" ht="13.5" thickBot="1" x14ac:dyDescent="0.25">
      <c r="C17" s="575"/>
      <c r="D17" s="576">
        <f>D15</f>
        <v>306</v>
      </c>
      <c r="E17" s="576" t="s">
        <v>59</v>
      </c>
      <c r="F17" s="577">
        <f>F15</f>
        <v>0</v>
      </c>
      <c r="G17" s="686" t="s">
        <v>59</v>
      </c>
      <c r="H17" s="578"/>
      <c r="I17" s="579"/>
      <c r="J17" s="580"/>
      <c r="K17" s="170">
        <f>K15</f>
        <v>30.6</v>
      </c>
      <c r="L17" s="581" t="s">
        <v>68</v>
      </c>
    </row>
    <row r="22" spans="3:12" x14ac:dyDescent="0.2">
      <c r="H22" s="5"/>
    </row>
    <row r="25" spans="3:12" x14ac:dyDescent="0.2">
      <c r="H25" s="5"/>
    </row>
  </sheetData>
  <mergeCells count="3">
    <mergeCell ref="H3:I3"/>
    <mergeCell ref="A1:L1"/>
    <mergeCell ref="L3:N3"/>
  </mergeCells>
  <phoneticPr fontId="16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29" sqref="B29"/>
    </sheetView>
  </sheetViews>
  <sheetFormatPr baseColWidth="10" defaultRowHeight="12.75" x14ac:dyDescent="0.2"/>
  <cols>
    <col min="2" max="2" width="18.140625" bestFit="1" customWidth="1"/>
    <col min="3" max="3" width="16.140625" bestFit="1" customWidth="1"/>
    <col min="4" max="4" width="11" bestFit="1" customWidth="1"/>
    <col min="8" max="9" width="19.7109375" bestFit="1" customWidth="1"/>
  </cols>
  <sheetData>
    <row r="1" spans="1:7" x14ac:dyDescent="0.2">
      <c r="A1" s="62" t="s">
        <v>57</v>
      </c>
      <c r="B1" s="62" t="s">
        <v>74</v>
      </c>
      <c r="C1" s="62" t="s">
        <v>20</v>
      </c>
      <c r="D1" s="62" t="s">
        <v>73</v>
      </c>
      <c r="E1" s="62" t="s">
        <v>45</v>
      </c>
      <c r="F1" s="24" t="s">
        <v>27</v>
      </c>
      <c r="G1" s="62" t="s">
        <v>75</v>
      </c>
    </row>
    <row r="2" spans="1:7" x14ac:dyDescent="0.2">
      <c r="A2" s="18">
        <f>Kosten!AI9</f>
        <v>2523.63</v>
      </c>
      <c r="B2" s="18">
        <f>Kosten!K141</f>
        <v>326.44450957768913</v>
      </c>
      <c r="C2" s="18">
        <f>Kosten!Q141</f>
        <v>371.99185346985342</v>
      </c>
      <c r="D2" s="18">
        <f>Kosten!W141</f>
        <v>534.80785769742374</v>
      </c>
      <c r="E2" s="18">
        <f>Kosten!AC141</f>
        <v>256.58642598591132</v>
      </c>
      <c r="F2" s="18">
        <f>Kosten!AI141</f>
        <v>103.03132648817689</v>
      </c>
      <c r="G2" s="18">
        <f>SUM(A2:F2)</f>
        <v>4116.4919732190547</v>
      </c>
    </row>
    <row r="4" spans="1:7" x14ac:dyDescent="0.2">
      <c r="B4" s="148"/>
    </row>
    <row r="5" spans="1:7" x14ac:dyDescent="0.2">
      <c r="B5" s="148"/>
    </row>
    <row r="24" spans="1:8" x14ac:dyDescent="0.2">
      <c r="A24" s="297" t="s">
        <v>54</v>
      </c>
    </row>
    <row r="25" spans="1:8" x14ac:dyDescent="0.2">
      <c r="A25" s="73" t="s">
        <v>46</v>
      </c>
      <c r="B25" s="73" t="s">
        <v>47</v>
      </c>
      <c r="C25" s="73" t="s">
        <v>48</v>
      </c>
      <c r="D25" s="73" t="s">
        <v>32</v>
      </c>
      <c r="E25" s="73" t="s">
        <v>33</v>
      </c>
      <c r="F25" s="73" t="s">
        <v>49</v>
      </c>
      <c r="G25" s="73"/>
      <c r="H25" s="73"/>
    </row>
    <row r="26" spans="1:8" x14ac:dyDescent="0.2">
      <c r="A26" s="62" t="s">
        <v>64</v>
      </c>
      <c r="B26" s="62" t="s">
        <v>65</v>
      </c>
      <c r="C26" s="62" t="s">
        <v>66</v>
      </c>
      <c r="D26" s="77">
        <v>260301</v>
      </c>
      <c r="E26" s="19">
        <f>260803+21</f>
        <v>260824</v>
      </c>
      <c r="F26" s="19">
        <f>E26-D26</f>
        <v>523</v>
      </c>
      <c r="G26" s="18"/>
      <c r="H26" s="18"/>
    </row>
    <row r="27" spans="1:8" x14ac:dyDescent="0.2">
      <c r="A27" s="62"/>
      <c r="B27" s="62"/>
      <c r="C27" s="62"/>
      <c r="D27" s="459"/>
      <c r="E27" s="458"/>
      <c r="F27" s="459"/>
      <c r="G27" s="566"/>
      <c r="H27" s="18"/>
    </row>
    <row r="28" spans="1:8" x14ac:dyDescent="0.2">
      <c r="E28" s="24"/>
    </row>
    <row r="29" spans="1:8" x14ac:dyDescent="0.2">
      <c r="D29" s="5"/>
      <c r="E29" s="24"/>
    </row>
  </sheetData>
  <phoneticPr fontId="16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Kosten</vt:lpstr>
      <vt:lpstr>Geldtausch</vt:lpstr>
      <vt:lpstr>Statistik</vt:lpstr>
      <vt:lpstr>Kosten!Druckbereich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Kenn</dc:creator>
  <cp:lastModifiedBy>Christoph</cp:lastModifiedBy>
  <cp:lastPrinted>2012-01-21T14:11:12Z</cp:lastPrinted>
  <dcterms:created xsi:type="dcterms:W3CDTF">2011-12-18T14:27:07Z</dcterms:created>
  <dcterms:modified xsi:type="dcterms:W3CDTF">2023-09-12T18:42:00Z</dcterms:modified>
</cp:coreProperties>
</file>