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Freizeit\Bilder, Fotos, Clips\2022-06-15 bis 19 London mit Martin und Susi\"/>
    </mc:Choice>
  </mc:AlternateContent>
  <bookViews>
    <workbookView xWindow="0" yWindow="0" windowWidth="38400" windowHeight="178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2" i="1" l="1"/>
  <c r="C81" i="1"/>
  <c r="R3" i="1"/>
  <c r="Q3" i="1"/>
  <c r="S3" i="1"/>
  <c r="P3" i="1"/>
  <c r="T3" i="1"/>
  <c r="U3" i="1" l="1"/>
  <c r="V3" i="1"/>
  <c r="P11" i="1"/>
  <c r="P12" i="1"/>
  <c r="P13" i="1"/>
  <c r="S21" i="1" l="1"/>
  <c r="T21" i="1"/>
  <c r="F67" i="1"/>
  <c r="D67" i="1"/>
  <c r="F8" i="1"/>
  <c r="D8" i="1"/>
  <c r="N21" i="1" s="1"/>
  <c r="F5" i="1"/>
  <c r="E5" i="1"/>
  <c r="D5" i="1"/>
  <c r="C5" i="1"/>
  <c r="G68" i="1"/>
  <c r="F25" i="1"/>
  <c r="D25" i="1"/>
  <c r="D66" i="1"/>
  <c r="C66" i="1"/>
  <c r="D61" i="1"/>
  <c r="C61" i="1"/>
  <c r="C56" i="1"/>
  <c r="C46" i="1"/>
  <c r="D43" i="1"/>
  <c r="C43" i="1"/>
  <c r="F33" i="1"/>
  <c r="D33" i="1"/>
  <c r="F59" i="1"/>
  <c r="D59" i="1"/>
  <c r="E59" i="1"/>
  <c r="C59" i="1"/>
  <c r="F65" i="1"/>
  <c r="D65" i="1"/>
  <c r="E65" i="1"/>
  <c r="C65" i="1"/>
  <c r="E51" i="1"/>
  <c r="C51" i="1"/>
  <c r="D62" i="1"/>
  <c r="C62" i="1"/>
  <c r="C41" i="1"/>
  <c r="D29" i="1"/>
  <c r="C29" i="1"/>
  <c r="F26" i="1"/>
  <c r="D26" i="1"/>
  <c r="D9" i="1"/>
  <c r="C9" i="1"/>
  <c r="F4" i="1"/>
  <c r="D4" i="1"/>
  <c r="D68" i="1" l="1"/>
  <c r="O21" i="1"/>
  <c r="R21" i="1"/>
  <c r="Q21" i="1"/>
  <c r="P21" i="1"/>
  <c r="P15" i="1"/>
  <c r="U21" i="1" l="1"/>
  <c r="C83" i="1"/>
</calcChain>
</file>

<file path=xl/comments1.xml><?xml version="1.0" encoding="utf-8"?>
<comments xmlns="http://schemas.openxmlformats.org/spreadsheetml/2006/main">
  <authors>
    <author>Christoph</author>
  </authors>
  <commentList>
    <comment ref="Q2" authorId="0" shapeId="0">
      <text>
        <r>
          <rPr>
            <b/>
            <sz val="9"/>
            <color indexed="81"/>
            <rFont val="Segoe UI"/>
            <family val="2"/>
          </rPr>
          <t>Vor-Ort-Ausgaben
Hotel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R2" authorId="0" shapeId="0">
      <text>
        <r>
          <rPr>
            <b/>
            <sz val="9"/>
            <color indexed="81"/>
            <rFont val="Segoe UI"/>
            <family val="2"/>
          </rPr>
          <t>Flüge
Vor-Ort-Ausgaben
Groupon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S2" authorId="0" shapeId="0">
      <text>
        <r>
          <rPr>
            <b/>
            <sz val="9"/>
            <color indexed="81"/>
            <rFont val="Segoe UI"/>
            <family val="2"/>
          </rPr>
          <t>FreeTour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<sst xmlns="http://schemas.openxmlformats.org/spreadsheetml/2006/main" count="124" uniqueCount="100">
  <si>
    <t>Mi, 15.06.2022</t>
  </si>
  <si>
    <t>Übernachtung</t>
  </si>
  <si>
    <t>Abendessen NUE McDonalds</t>
  </si>
  <si>
    <t>Metro LHR - Hammersmith</t>
  </si>
  <si>
    <t>Do, 16.06.2022</t>
  </si>
  <si>
    <t>Metro Shepherd's Bush - Kensington</t>
  </si>
  <si>
    <t>Eintritt Kensington Palace</t>
  </si>
  <si>
    <t>Metro Kensingon - Shepherd's Bush</t>
  </si>
  <si>
    <t>Mittagessen Einkauf Lidl</t>
  </si>
  <si>
    <t>Sherlock Holmes Escape Game</t>
  </si>
  <si>
    <t>Eintritt Sky Garden</t>
  </si>
  <si>
    <t>Bus St Paul - London Bridge</t>
  </si>
  <si>
    <t>Horrorshow London Bridge Experience</t>
  </si>
  <si>
    <t>Metro London Bridge - Holborn</t>
  </si>
  <si>
    <t>Abendessen Sophie's Italian Restaurant</t>
  </si>
  <si>
    <t>Trinkgeld Sophie's Italien Restaurant</t>
  </si>
  <si>
    <t>Metro Holborn - Hammersmith</t>
  </si>
  <si>
    <t>Metro Shepherd's Bush - Monument</t>
  </si>
  <si>
    <t>Fr, 17.06.2022</t>
  </si>
  <si>
    <t>Hyde Park, Kensington Palace, Escape Game, Sky Garden, London Bridge Experience</t>
  </si>
  <si>
    <t>Anreise</t>
  </si>
  <si>
    <t>Frühstück Liz Café</t>
  </si>
  <si>
    <t>Walking Tour Buckingham Palace Trinkgeld</t>
  </si>
  <si>
    <t>Bus Shepherd's Bush - Buckingham</t>
  </si>
  <si>
    <t>HopOn HopOff Bus</t>
  </si>
  <si>
    <t>Coke Thames Promenade</t>
  </si>
  <si>
    <t>Donut Thames Promenade</t>
  </si>
  <si>
    <t>Eintritt The Shard</t>
  </si>
  <si>
    <t>Abendessen The Anchor Fish &amp; Chips</t>
  </si>
  <si>
    <t>Bier Martin</t>
  </si>
  <si>
    <t>Metro Putney Bridge - Hammersmith</t>
  </si>
  <si>
    <t>Sa, 18.06.2022</t>
  </si>
  <si>
    <t>Metro Hammersmith - Westminster</t>
  </si>
  <si>
    <t>Eintritt Westminster Abbey</t>
  </si>
  <si>
    <t>Eintritt Tower of London</t>
  </si>
  <si>
    <t>Schiff Westminster - Tower</t>
  </si>
  <si>
    <t>Eintritt Tower Bridge</t>
  </si>
  <si>
    <t>Mittagessen Tower Bridge Kitchen</t>
  </si>
  <si>
    <t>Schiff Tower - Greenwich</t>
  </si>
  <si>
    <t>Eintritt Cutty Sark</t>
  </si>
  <si>
    <t>Pub Old Brewery Getränke</t>
  </si>
  <si>
    <t>Schiff Greenwich - London Eye</t>
  </si>
  <si>
    <t>Metro London Eye - Hammersmith</t>
  </si>
  <si>
    <t>Bar Be at One Cocktails</t>
  </si>
  <si>
    <t>Abendessen Raj of India</t>
  </si>
  <si>
    <t>So, 19.06.2022</t>
  </si>
  <si>
    <t>Frühstück Pret a Manger</t>
  </si>
  <si>
    <t>Eintritt Naturhistorisches Museum</t>
  </si>
  <si>
    <t>Gepäckaufbewahrung Museum</t>
  </si>
  <si>
    <t>Mittagessen Oriental Canteen</t>
  </si>
  <si>
    <t>Metro Kensington - LHR</t>
  </si>
  <si>
    <t>Flug British Airways NUE-LHR</t>
  </si>
  <si>
    <t>Westminster Abbey, Tower, Tower Bridge, Thames River Cruise, Greenwich</t>
  </si>
  <si>
    <t>Naturhistorisches Museum</t>
  </si>
  <si>
    <t>Eintritt Saint Paul's Cathedral</t>
  </si>
  <si>
    <t>Buckingham Palace, Houses of Parliament, Big Ben, Trafalgar Square, St. Paul's, Milennium Bridge, Thames Promenade, The Shard</t>
  </si>
  <si>
    <t>London Pass, 3 Tage</t>
  </si>
  <si>
    <t>J&amp;C</t>
  </si>
  <si>
    <t>Flug British Airway LHR-NUE</t>
  </si>
  <si>
    <t>GBP</t>
  </si>
  <si>
    <t>EUR</t>
  </si>
  <si>
    <t>S&amp;M</t>
  </si>
  <si>
    <t>---</t>
  </si>
  <si>
    <t>Frühstück Granier Bakery</t>
  </si>
  <si>
    <t>Best Wines Einkauf Getränke</t>
  </si>
  <si>
    <t>Getränke Sky Garden Sky Pod</t>
  </si>
  <si>
    <t>Tageslimit</t>
  </si>
  <si>
    <t>Öff. VM Tageslimit</t>
  </si>
  <si>
    <t>Pub The Admiralty 2 Getränke</t>
  </si>
  <si>
    <t>London Pass</t>
  </si>
  <si>
    <t>Snacks philipp. Alla's Bakery</t>
  </si>
  <si>
    <t>Einkauf Supermarkt St. Paul's Getränke</t>
  </si>
  <si>
    <t>The Anchor 2 Getränke</t>
  </si>
  <si>
    <t>Frühstück Bäckerei Pure London</t>
  </si>
  <si>
    <t>gespart p.P.</t>
  </si>
  <si>
    <t>Beteiligung Sprit</t>
  </si>
  <si>
    <t>Rückerstattung Flüge easyjet 2019</t>
  </si>
  <si>
    <t>Flüge</t>
  </si>
  <si>
    <t>Öff. VM</t>
  </si>
  <si>
    <t>Hotel</t>
  </si>
  <si>
    <t>Essen</t>
  </si>
  <si>
    <t>Programm</t>
  </si>
  <si>
    <t>Einkäufe</t>
  </si>
  <si>
    <t>Sonstiges</t>
  </si>
  <si>
    <t>Gesamt</t>
  </si>
  <si>
    <t>Rechnung</t>
  </si>
  <si>
    <t>Gesamtausgaben durch C&amp;J:</t>
  </si>
  <si>
    <t>davon Ausgaben für S&amp;M:</t>
  </si>
  <si>
    <t>davon Ausgaben für C&amp;J:</t>
  </si>
  <si>
    <t>Kosten London Pass: 99 GBP = 119,05 EUR p.P.</t>
  </si>
  <si>
    <t>Eintritt mit London Pass im Wert von 261,95 GBP = 305,05 EUR p.P.</t>
  </si>
  <si>
    <t>Ausgaben J&amp;C</t>
  </si>
  <si>
    <t>Ausgaben S&amp;M</t>
  </si>
  <si>
    <t>Ausgaben J&amp;C für S&amp;M</t>
  </si>
  <si>
    <t>Ausgaben S&amp;M für J&amp;C</t>
  </si>
  <si>
    <t>Barclay</t>
  </si>
  <si>
    <t>Hanseatic</t>
  </si>
  <si>
    <t>PayPAL</t>
  </si>
  <si>
    <t>Ges</t>
  </si>
  <si>
    <t>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</si>
</sst>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medium">
        <color rgb="FF00B050"/>
      </left>
      <right style="medium">
        <color rgb="FF00B050"/>
      </right>
      <top style="medium">
        <color rgb="FFFF0000"/>
      </top>
      <bottom style="medium">
        <color rgb="FF00B050"/>
      </bottom>
      <diagonal/>
    </border>
    <border>
      <left style="medium">
        <color rgb="FFFF0000"/>
      </left>
      <right style="medium">
        <color rgb="FFFF0000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medium">
        <color rgb="FF00B050"/>
      </left>
      <right style="hair">
        <color auto="1"/>
      </right>
      <top style="medium">
        <color rgb="FF00B050"/>
      </top>
      <bottom style="medium">
        <color rgb="FF00B050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medium">
        <color rgb="FFFF0000"/>
      </top>
      <bottom/>
      <diagonal/>
    </border>
    <border>
      <left/>
      <right style="hair">
        <color auto="1"/>
      </right>
      <top/>
      <bottom style="medium">
        <color rgb="FFFF0000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quotePrefix="1" applyNumberFormat="1" applyAlignment="1">
      <alignment horizontal="left"/>
    </xf>
    <xf numFmtId="164" fontId="0" fillId="2" borderId="0" xfId="0" applyNumberFormat="1" applyFill="1" applyAlignment="1">
      <alignment horizontal="left"/>
    </xf>
    <xf numFmtId="164" fontId="0" fillId="3" borderId="0" xfId="0" applyNumberFormat="1" applyFill="1" applyAlignment="1">
      <alignment horizontal="left"/>
    </xf>
    <xf numFmtId="164" fontId="0" fillId="2" borderId="0" xfId="0" quotePrefix="1" applyNumberFormat="1" applyFill="1" applyAlignment="1">
      <alignment horizontal="left"/>
    </xf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 applyAlignment="1">
      <alignment horizontal="left"/>
    </xf>
    <xf numFmtId="4" fontId="0" fillId="0" borderId="0" xfId="0" applyNumberFormat="1"/>
    <xf numFmtId="164" fontId="0" fillId="2" borderId="3" xfId="0" applyNumberFormat="1" applyFill="1" applyBorder="1" applyAlignment="1">
      <alignment horizontal="left"/>
    </xf>
    <xf numFmtId="164" fontId="0" fillId="2" borderId="4" xfId="0" applyNumberFormat="1" applyFill="1" applyBorder="1" applyAlignment="1">
      <alignment horizontal="left"/>
    </xf>
    <xf numFmtId="164" fontId="0" fillId="0" borderId="4" xfId="0" applyNumberFormat="1" applyBorder="1" applyAlignment="1">
      <alignment horizontal="left"/>
    </xf>
    <xf numFmtId="164" fontId="0" fillId="0" borderId="4" xfId="0" quotePrefix="1" applyNumberFormat="1" applyBorder="1" applyAlignment="1">
      <alignment horizontal="left"/>
    </xf>
    <xf numFmtId="0" fontId="0" fillId="2" borderId="5" xfId="0" applyFill="1" applyBorder="1" applyAlignment="1">
      <alignment horizontal="left"/>
    </xf>
    <xf numFmtId="164" fontId="0" fillId="2" borderId="2" xfId="0" applyNumberFormat="1" applyFill="1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0" fillId="0" borderId="1" xfId="0" applyNumberFormat="1" applyBorder="1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164" fontId="0" fillId="0" borderId="7" xfId="0" applyNumberFormat="1" applyBorder="1" applyAlignment="1">
      <alignment horizontal="left"/>
    </xf>
    <xf numFmtId="2" fontId="0" fillId="0" borderId="1" xfId="0" applyNumberFormat="1" applyBorder="1" applyAlignment="1">
      <alignment horizontal="left"/>
    </xf>
    <xf numFmtId="0" fontId="0" fillId="0" borderId="0" xfId="0" applyAlignment="1"/>
    <xf numFmtId="0" fontId="0" fillId="4" borderId="0" xfId="0" applyFill="1"/>
    <xf numFmtId="164" fontId="0" fillId="4" borderId="0" xfId="0" applyNumberFormat="1" applyFill="1" applyAlignment="1">
      <alignment horizontal="left"/>
    </xf>
    <xf numFmtId="164" fontId="0" fillId="4" borderId="4" xfId="0" applyNumberFormat="1" applyFill="1" applyBorder="1" applyAlignment="1">
      <alignment horizontal="left"/>
    </xf>
    <xf numFmtId="164" fontId="0" fillId="2" borderId="8" xfId="0" applyNumberFormat="1" applyFill="1" applyBorder="1" applyAlignment="1">
      <alignment horizontal="left"/>
    </xf>
    <xf numFmtId="0" fontId="0" fillId="4" borderId="0" xfId="0" applyFill="1" applyAlignment="1"/>
    <xf numFmtId="0" fontId="1" fillId="0" borderId="0" xfId="0" applyFont="1"/>
    <xf numFmtId="0" fontId="1" fillId="0" borderId="9" xfId="0" applyFont="1" applyBorder="1"/>
    <xf numFmtId="0" fontId="1" fillId="0" borderId="10" xfId="0" applyFont="1" applyBorder="1"/>
    <xf numFmtId="164" fontId="0" fillId="2" borderId="9" xfId="0" applyNumberFormat="1" applyFill="1" applyBorder="1" applyAlignment="1">
      <alignment horizontal="left"/>
    </xf>
    <xf numFmtId="164" fontId="0" fillId="2" borderId="10" xfId="0" applyNumberFormat="1" applyFill="1" applyBorder="1" applyAlignment="1">
      <alignment horizontal="left"/>
    </xf>
    <xf numFmtId="164" fontId="0" fillId="4" borderId="9" xfId="0" applyNumberFormat="1" applyFill="1" applyBorder="1" applyAlignment="1">
      <alignment horizontal="left"/>
    </xf>
    <xf numFmtId="164" fontId="0" fillId="4" borderId="10" xfId="0" applyNumberFormat="1" applyFill="1" applyBorder="1" applyAlignment="1">
      <alignment horizontal="left"/>
    </xf>
    <xf numFmtId="164" fontId="0" fillId="0" borderId="9" xfId="0" quotePrefix="1" applyNumberFormat="1" applyBorder="1" applyAlignment="1">
      <alignment horizontal="left"/>
    </xf>
    <xf numFmtId="164" fontId="0" fillId="0" borderId="9" xfId="0" applyNumberFormat="1" applyBorder="1" applyAlignment="1">
      <alignment horizontal="left"/>
    </xf>
    <xf numFmtId="164" fontId="0" fillId="0" borderId="10" xfId="0" applyNumberFormat="1" applyBorder="1" applyAlignment="1">
      <alignment horizontal="left"/>
    </xf>
    <xf numFmtId="164" fontId="0" fillId="0" borderId="9" xfId="0" applyNumberFormat="1" applyFill="1" applyBorder="1" applyAlignment="1">
      <alignment horizontal="left"/>
    </xf>
    <xf numFmtId="164" fontId="0" fillId="0" borderId="10" xfId="0" applyNumberFormat="1" applyFill="1" applyBorder="1" applyAlignment="1">
      <alignment horizontal="left"/>
    </xf>
    <xf numFmtId="164" fontId="0" fillId="0" borderId="10" xfId="0" quotePrefix="1" applyNumberFormat="1" applyBorder="1" applyAlignment="1">
      <alignment horizontal="left"/>
    </xf>
    <xf numFmtId="164" fontId="0" fillId="3" borderId="9" xfId="0" applyNumberFormat="1" applyFill="1" applyBorder="1" applyAlignment="1">
      <alignment horizontal="left"/>
    </xf>
    <xf numFmtId="164" fontId="2" fillId="3" borderId="11" xfId="0" applyNumberFormat="1" applyFont="1" applyFill="1" applyBorder="1" applyAlignment="1">
      <alignment horizontal="left"/>
    </xf>
    <xf numFmtId="164" fontId="0" fillId="0" borderId="12" xfId="0" applyNumberFormat="1" applyBorder="1" applyAlignment="1">
      <alignment horizontal="left"/>
    </xf>
    <xf numFmtId="164" fontId="0" fillId="2" borderId="13" xfId="0" applyNumberFormat="1" applyFill="1" applyBorder="1" applyAlignment="1">
      <alignment horizontal="left"/>
    </xf>
    <xf numFmtId="164" fontId="0" fillId="0" borderId="9" xfId="0" applyNumberFormat="1" applyBorder="1"/>
    <xf numFmtId="0" fontId="1" fillId="0" borderId="0" xfId="0" applyFont="1" applyBorder="1"/>
    <xf numFmtId="164" fontId="0" fillId="0" borderId="14" xfId="0" applyNumberFormat="1" applyBorder="1" applyAlignment="1">
      <alignment horizontal="left"/>
    </xf>
    <xf numFmtId="164" fontId="0" fillId="3" borderId="10" xfId="0" applyNumberFormat="1" applyFill="1" applyBorder="1" applyAlignment="1">
      <alignment horizontal="left"/>
    </xf>
    <xf numFmtId="164" fontId="2" fillId="3" borderId="15" xfId="0" applyNumberFormat="1" applyFont="1" applyFill="1" applyBorder="1" applyAlignment="1">
      <alignment horizontal="left"/>
    </xf>
    <xf numFmtId="0" fontId="0" fillId="0" borderId="10" xfId="0" applyBorder="1"/>
    <xf numFmtId="0" fontId="0" fillId="4" borderId="10" xfId="0" applyFill="1" applyBorder="1" applyAlignment="1"/>
    <xf numFmtId="164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6" xfId="0" applyBorder="1" applyAlignment="1">
      <alignment horizontal="left"/>
    </xf>
    <xf numFmtId="4" fontId="0" fillId="0" borderId="0" xfId="0" applyNumberFormat="1" applyAlignment="1">
      <alignment horizontal="left"/>
    </xf>
    <xf numFmtId="0" fontId="0" fillId="0" borderId="16" xfId="0" applyBorder="1" applyAlignment="1">
      <alignment horizontal="left"/>
    </xf>
    <xf numFmtId="2" fontId="0" fillId="0" borderId="0" xfId="0" applyNumberForma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4</a:t>
            </a:r>
            <a:r>
              <a:rPr lang="de-DE" baseline="0"/>
              <a:t> Tage London, Ausgaben pro Paar [EUR]</a:t>
            </a:r>
            <a:endParaRPr lang="de-D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Tabelle1!$N$20:$T$20</c:f>
              <c:strCache>
                <c:ptCount val="7"/>
                <c:pt idx="0">
                  <c:v>Flüge</c:v>
                </c:pt>
                <c:pt idx="1">
                  <c:v>Öff. VM</c:v>
                </c:pt>
                <c:pt idx="2">
                  <c:v>Hotel</c:v>
                </c:pt>
                <c:pt idx="3">
                  <c:v>Programm</c:v>
                </c:pt>
                <c:pt idx="4">
                  <c:v>Essen</c:v>
                </c:pt>
                <c:pt idx="5">
                  <c:v>Einkäufe</c:v>
                </c:pt>
                <c:pt idx="6">
                  <c:v>Sonstiges</c:v>
                </c:pt>
              </c:strCache>
            </c:strRef>
          </c:cat>
          <c:val>
            <c:numRef>
              <c:f>Tabelle1!$N$21:$T$21</c:f>
              <c:numCache>
                <c:formatCode>#,##0.00\ _€</c:formatCode>
                <c:ptCount val="7"/>
                <c:pt idx="0">
                  <c:v>163.60499999999999</c:v>
                </c:pt>
                <c:pt idx="1">
                  <c:v>55.199999999999996</c:v>
                </c:pt>
                <c:pt idx="2">
                  <c:v>187.095</c:v>
                </c:pt>
                <c:pt idx="3">
                  <c:v>253.095</c:v>
                </c:pt>
                <c:pt idx="4">
                  <c:v>352.24</c:v>
                </c:pt>
                <c:pt idx="5">
                  <c:v>18.150000000000002</c:v>
                </c:pt>
                <c:pt idx="6">
                  <c:v>8.23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761999</xdr:colOff>
      <xdr:row>18</xdr:row>
      <xdr:rowOff>4762</xdr:rowOff>
    </xdr:from>
    <xdr:to>
      <xdr:col>20</xdr:col>
      <xdr:colOff>761999</xdr:colOff>
      <xdr:row>37</xdr:row>
      <xdr:rowOff>152400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V83"/>
  <sheetViews>
    <sheetView tabSelected="1" workbookViewId="0">
      <selection activeCell="T3" sqref="T3"/>
    </sheetView>
  </sheetViews>
  <sheetFormatPr baseColWidth="10" defaultRowHeight="15" x14ac:dyDescent="0.25"/>
  <cols>
    <col min="2" max="2" width="40.42578125" customWidth="1"/>
    <col min="15" max="15" width="20.140625" customWidth="1"/>
    <col min="21" max="21" width="7.85546875" customWidth="1"/>
  </cols>
  <sheetData>
    <row r="2" spans="2:22" x14ac:dyDescent="0.25">
      <c r="B2" s="26"/>
      <c r="C2" s="57" t="s">
        <v>57</v>
      </c>
      <c r="D2" s="58"/>
      <c r="E2" s="59" t="s">
        <v>61</v>
      </c>
      <c r="F2" s="58"/>
      <c r="G2" s="54" t="s">
        <v>74</v>
      </c>
      <c r="H2" s="30"/>
      <c r="I2" s="26"/>
      <c r="J2" s="26"/>
      <c r="K2" s="26"/>
      <c r="L2" s="26"/>
      <c r="Q2" s="21" t="s">
        <v>95</v>
      </c>
      <c r="R2" s="21" t="s">
        <v>96</v>
      </c>
      <c r="S2" s="21" t="s">
        <v>97</v>
      </c>
      <c r="T2" s="21" t="s">
        <v>69</v>
      </c>
      <c r="U2" s="21" t="s">
        <v>98</v>
      </c>
      <c r="V2" s="21" t="s">
        <v>99</v>
      </c>
    </row>
    <row r="3" spans="2:22" ht="15.75" thickBot="1" x14ac:dyDescent="0.3">
      <c r="C3" s="32" t="s">
        <v>59</v>
      </c>
      <c r="D3" s="33" t="s">
        <v>60</v>
      </c>
      <c r="E3" s="49" t="s">
        <v>59</v>
      </c>
      <c r="F3" s="33" t="s">
        <v>60</v>
      </c>
      <c r="G3" s="33" t="s">
        <v>59</v>
      </c>
      <c r="H3" s="31"/>
      <c r="N3" s="19"/>
      <c r="O3" t="s">
        <v>91</v>
      </c>
      <c r="P3" s="64">
        <f>SUM(D4:D63,D65:D67,F65:F67,F59,F4:F51)</f>
        <v>1792.2400000000002</v>
      </c>
      <c r="Q3" s="62">
        <f>502.87+SUM(D4,F4)</f>
        <v>877.06</v>
      </c>
      <c r="R3" s="62">
        <f>SUM(D8,F8,D67,F67)+27.6+SUM(D25,F25)</f>
        <v>413.67</v>
      </c>
      <c r="S3" s="2">
        <f>SUM(D33,F33)</f>
        <v>30</v>
      </c>
      <c r="T3" s="2">
        <f>SUM(D5,F5)</f>
        <v>476.19</v>
      </c>
      <c r="U3" s="63">
        <f>SUM(Q3:T3)</f>
        <v>1796.92</v>
      </c>
      <c r="V3" s="62">
        <f>P3-U3</f>
        <v>-4.6799999999998363</v>
      </c>
    </row>
    <row r="4" spans="2:22" x14ac:dyDescent="0.25">
      <c r="B4" t="s">
        <v>1</v>
      </c>
      <c r="C4" s="34">
        <v>160</v>
      </c>
      <c r="D4" s="35">
        <f>374.19/2</f>
        <v>187.095</v>
      </c>
      <c r="E4" s="4">
        <v>160</v>
      </c>
      <c r="F4" s="11">
        <f>374.19/2</f>
        <v>187.095</v>
      </c>
      <c r="G4" s="40"/>
      <c r="H4" s="2"/>
      <c r="I4" s="2"/>
      <c r="J4" s="2"/>
      <c r="K4" s="2"/>
      <c r="N4" s="20"/>
      <c r="O4" t="s">
        <v>92</v>
      </c>
    </row>
    <row r="5" spans="2:22" x14ac:dyDescent="0.25">
      <c r="B5" t="s">
        <v>56</v>
      </c>
      <c r="C5" s="34">
        <f>396/2</f>
        <v>198</v>
      </c>
      <c r="D5" s="35">
        <f>476.19/2</f>
        <v>238.095</v>
      </c>
      <c r="E5" s="4">
        <f>396/2</f>
        <v>198</v>
      </c>
      <c r="F5" s="12">
        <f>476.19/2</f>
        <v>238.095</v>
      </c>
      <c r="G5" s="40"/>
      <c r="H5" s="2"/>
      <c r="I5" s="2"/>
      <c r="J5" s="2"/>
      <c r="K5" s="2"/>
    </row>
    <row r="6" spans="2:22" x14ac:dyDescent="0.25">
      <c r="B6" s="26" t="s">
        <v>0</v>
      </c>
      <c r="C6" s="36" t="s">
        <v>20</v>
      </c>
      <c r="D6" s="37"/>
      <c r="E6" s="27"/>
      <c r="F6" s="28"/>
      <c r="G6" s="37"/>
      <c r="H6" s="27"/>
      <c r="I6" s="27"/>
      <c r="J6" s="27"/>
      <c r="K6" s="27"/>
      <c r="L6" s="26"/>
    </row>
    <row r="7" spans="2:22" x14ac:dyDescent="0.25">
      <c r="B7" t="s">
        <v>2</v>
      </c>
      <c r="C7" s="38" t="s">
        <v>62</v>
      </c>
      <c r="D7" s="35">
        <v>14.47</v>
      </c>
      <c r="E7" s="2"/>
      <c r="F7" s="13"/>
      <c r="G7" s="40"/>
      <c r="H7" s="2"/>
      <c r="I7" s="2"/>
      <c r="J7" s="2"/>
      <c r="K7" s="2"/>
    </row>
    <row r="8" spans="2:22" x14ac:dyDescent="0.25">
      <c r="B8" t="s">
        <v>51</v>
      </c>
      <c r="C8" s="39"/>
      <c r="D8" s="35">
        <f>327.21/2/2</f>
        <v>81.802499999999995</v>
      </c>
      <c r="E8" s="2"/>
      <c r="F8" s="12">
        <f>327.21/2/2</f>
        <v>81.802499999999995</v>
      </c>
      <c r="G8" s="40"/>
      <c r="H8" s="2"/>
      <c r="I8" s="2"/>
      <c r="J8" s="2"/>
      <c r="K8" s="2"/>
      <c r="N8" s="60" t="s">
        <v>85</v>
      </c>
      <c r="O8" s="60"/>
      <c r="P8" s="60"/>
    </row>
    <row r="9" spans="2:22" x14ac:dyDescent="0.25">
      <c r="B9" t="s">
        <v>3</v>
      </c>
      <c r="C9" s="34">
        <f>2*1.9</f>
        <v>3.8</v>
      </c>
      <c r="D9" s="35">
        <f>2*2.22</f>
        <v>4.4400000000000004</v>
      </c>
      <c r="E9" s="2"/>
      <c r="F9" s="13"/>
      <c r="G9" s="40"/>
      <c r="H9" s="2"/>
      <c r="I9" s="2"/>
      <c r="J9" s="2"/>
      <c r="K9" s="2"/>
    </row>
    <row r="10" spans="2:22" ht="15.75" thickBot="1" x14ac:dyDescent="0.3">
      <c r="B10" s="26" t="s">
        <v>4</v>
      </c>
      <c r="C10" s="36" t="s">
        <v>19</v>
      </c>
      <c r="D10" s="37"/>
      <c r="E10" s="27"/>
      <c r="F10" s="28"/>
      <c r="G10" s="37"/>
      <c r="H10" s="27"/>
      <c r="I10" s="27"/>
      <c r="J10" s="27"/>
      <c r="K10" s="27"/>
      <c r="L10" s="26"/>
      <c r="P10" s="7"/>
    </row>
    <row r="11" spans="2:22" ht="15.75" thickBot="1" x14ac:dyDescent="0.3">
      <c r="B11" t="s">
        <v>5</v>
      </c>
      <c r="C11" s="39" t="s">
        <v>66</v>
      </c>
      <c r="D11" s="40"/>
      <c r="E11" s="2"/>
      <c r="F11" s="13"/>
      <c r="G11" s="40"/>
      <c r="H11" s="2"/>
      <c r="I11" s="2"/>
      <c r="J11" s="2"/>
      <c r="K11" s="2"/>
      <c r="N11" s="56" t="s">
        <v>93</v>
      </c>
      <c r="O11" s="61"/>
      <c r="P11" s="17">
        <f>SUM(F4:F51,F59,F65:F67)</f>
        <v>762.85500000000002</v>
      </c>
    </row>
    <row r="12" spans="2:22" ht="15.75" thickBot="1" x14ac:dyDescent="0.3">
      <c r="B12" t="s">
        <v>70</v>
      </c>
      <c r="C12" s="34">
        <v>1.2</v>
      </c>
      <c r="D12" s="35">
        <v>1.4</v>
      </c>
      <c r="E12" s="2"/>
      <c r="F12" s="13"/>
      <c r="G12" s="40"/>
      <c r="H12" s="2"/>
      <c r="I12" s="2"/>
      <c r="J12" s="2"/>
      <c r="K12" s="2"/>
      <c r="N12" s="56" t="s">
        <v>94</v>
      </c>
      <c r="O12" s="56"/>
      <c r="P12" s="23">
        <f>-D64</f>
        <v>-8.23</v>
      </c>
      <c r="R12" s="10"/>
    </row>
    <row r="13" spans="2:22" x14ac:dyDescent="0.25">
      <c r="B13" t="s">
        <v>63</v>
      </c>
      <c r="C13" s="34">
        <v>13.75</v>
      </c>
      <c r="D13" s="35">
        <v>16.05</v>
      </c>
      <c r="E13" s="2"/>
      <c r="F13" s="13"/>
      <c r="G13" s="40"/>
      <c r="H13" s="2"/>
      <c r="I13" s="2"/>
      <c r="J13" s="2"/>
      <c r="K13" s="2"/>
      <c r="N13" s="56" t="s">
        <v>76</v>
      </c>
      <c r="O13" s="56"/>
      <c r="P13" s="1">
        <f>-330.16/2</f>
        <v>-165.08</v>
      </c>
    </row>
    <row r="14" spans="2:22" x14ac:dyDescent="0.25">
      <c r="B14" t="s">
        <v>6</v>
      </c>
      <c r="C14" s="39" t="s">
        <v>69</v>
      </c>
      <c r="D14" s="40"/>
      <c r="E14" s="2"/>
      <c r="F14" s="13"/>
      <c r="G14" s="40">
        <v>20</v>
      </c>
      <c r="H14" s="2"/>
      <c r="I14" s="2"/>
      <c r="J14" s="2"/>
      <c r="K14" s="2"/>
      <c r="N14" s="22" t="s">
        <v>75</v>
      </c>
      <c r="O14" s="22"/>
      <c r="P14" s="24">
        <v>-10</v>
      </c>
    </row>
    <row r="15" spans="2:22" x14ac:dyDescent="0.25">
      <c r="B15" t="s">
        <v>7</v>
      </c>
      <c r="C15" s="39" t="s">
        <v>66</v>
      </c>
      <c r="D15" s="40"/>
      <c r="E15" s="2"/>
      <c r="F15" s="13"/>
      <c r="G15" s="40"/>
      <c r="H15" s="2"/>
      <c r="I15" s="2"/>
      <c r="J15" s="2"/>
      <c r="K15" s="2"/>
      <c r="P15" s="2">
        <f>SUM(P11:P14)</f>
        <v>579.54499999999996</v>
      </c>
    </row>
    <row r="16" spans="2:22" x14ac:dyDescent="0.25">
      <c r="B16" t="s">
        <v>8</v>
      </c>
      <c r="C16" s="34">
        <v>2.46</v>
      </c>
      <c r="D16" s="35">
        <v>2.87</v>
      </c>
      <c r="E16" s="2"/>
      <c r="F16" s="13"/>
      <c r="G16" s="40"/>
      <c r="H16" s="2"/>
      <c r="I16" s="2"/>
      <c r="J16" s="2"/>
      <c r="K16" s="2"/>
    </row>
    <row r="17" spans="2:21" x14ac:dyDescent="0.25">
      <c r="B17" t="s">
        <v>9</v>
      </c>
      <c r="C17" s="39" t="s">
        <v>69</v>
      </c>
      <c r="D17" s="40"/>
      <c r="E17" s="2"/>
      <c r="F17" s="13"/>
      <c r="G17" s="40">
        <v>35</v>
      </c>
      <c r="H17" s="2"/>
      <c r="I17" s="2"/>
      <c r="J17" s="2"/>
      <c r="K17" s="2"/>
    </row>
    <row r="18" spans="2:21" x14ac:dyDescent="0.25">
      <c r="B18" t="s">
        <v>17</v>
      </c>
      <c r="C18" s="39" t="s">
        <v>66</v>
      </c>
      <c r="D18" s="40"/>
      <c r="E18" s="2"/>
      <c r="F18" s="13"/>
      <c r="G18" s="40"/>
      <c r="H18" s="2"/>
      <c r="I18" s="2"/>
      <c r="J18" s="2"/>
      <c r="K18" s="2"/>
    </row>
    <row r="19" spans="2:21" x14ac:dyDescent="0.25">
      <c r="B19" t="s">
        <v>10</v>
      </c>
      <c r="C19" s="39">
        <v>0</v>
      </c>
      <c r="D19" s="40">
        <v>0</v>
      </c>
      <c r="E19" s="2"/>
      <c r="F19" s="13"/>
      <c r="G19" s="40"/>
      <c r="H19" s="2"/>
      <c r="I19" s="2"/>
      <c r="J19" s="2"/>
      <c r="K19" s="2"/>
    </row>
    <row r="20" spans="2:21" x14ac:dyDescent="0.25">
      <c r="B20" t="s">
        <v>65</v>
      </c>
      <c r="C20" s="34">
        <v>9</v>
      </c>
      <c r="D20" s="35">
        <v>10.51</v>
      </c>
      <c r="E20" s="2"/>
      <c r="F20" s="13"/>
      <c r="G20" s="40"/>
      <c r="H20" s="2"/>
      <c r="I20" s="2"/>
      <c r="J20" s="2"/>
      <c r="K20" s="2"/>
      <c r="N20" t="s">
        <v>77</v>
      </c>
      <c r="O20" t="s">
        <v>78</v>
      </c>
      <c r="P20" t="s">
        <v>79</v>
      </c>
      <c r="Q20" t="s">
        <v>81</v>
      </c>
      <c r="R20" t="s">
        <v>80</v>
      </c>
      <c r="S20" t="s">
        <v>82</v>
      </c>
      <c r="T20" t="s">
        <v>83</v>
      </c>
      <c r="U20" t="s">
        <v>84</v>
      </c>
    </row>
    <row r="21" spans="2:21" x14ac:dyDescent="0.25">
      <c r="B21" t="s">
        <v>71</v>
      </c>
      <c r="C21" s="34">
        <v>1.55</v>
      </c>
      <c r="D21" s="35">
        <v>1.82</v>
      </c>
      <c r="E21" s="2"/>
      <c r="F21" s="13"/>
      <c r="G21" s="40"/>
      <c r="H21" s="2"/>
      <c r="I21" s="2"/>
      <c r="J21" s="2"/>
      <c r="K21" s="2"/>
      <c r="N21" s="2">
        <f>SUM(D8,D67)</f>
        <v>163.60499999999999</v>
      </c>
      <c r="O21" s="2">
        <f>SUM(D9,D29,D43,D46,D56,D61,D66)</f>
        <v>55.199999999999996</v>
      </c>
      <c r="P21" s="2">
        <f>D4</f>
        <v>187.095</v>
      </c>
      <c r="Q21" s="2">
        <f>SUM(D5,D33)</f>
        <v>253.095</v>
      </c>
      <c r="R21" s="2">
        <f>SUM(D7,D12:D13,D20,D25:D26,D31,D34,D40:D41,D45,D51,D58:D59,D62,D65)</f>
        <v>352.24</v>
      </c>
      <c r="S21" s="2">
        <f>SUM(D16,D21,D28,D37:D38)</f>
        <v>18.150000000000002</v>
      </c>
      <c r="T21" s="2">
        <f>SUM(D64)</f>
        <v>8.23</v>
      </c>
      <c r="U21" s="2">
        <f>SUM(N21:T21)</f>
        <v>1037.615</v>
      </c>
    </row>
    <row r="22" spans="2:21" x14ac:dyDescent="0.25">
      <c r="B22" t="s">
        <v>11</v>
      </c>
      <c r="C22" s="39" t="s">
        <v>66</v>
      </c>
      <c r="D22" s="40"/>
      <c r="E22" s="2"/>
      <c r="F22" s="13"/>
      <c r="G22" s="40"/>
      <c r="H22" s="2"/>
      <c r="I22" s="2"/>
      <c r="J22" s="2"/>
      <c r="K22" s="2"/>
    </row>
    <row r="23" spans="2:21" x14ac:dyDescent="0.25">
      <c r="B23" t="s">
        <v>12</v>
      </c>
      <c r="C23" s="39" t="s">
        <v>69</v>
      </c>
      <c r="D23" s="40"/>
      <c r="E23" s="2"/>
      <c r="F23" s="13"/>
      <c r="G23" s="40">
        <v>26.95</v>
      </c>
      <c r="H23" s="2"/>
      <c r="I23" s="2"/>
      <c r="J23" s="2"/>
      <c r="K23" s="2"/>
    </row>
    <row r="24" spans="2:21" x14ac:dyDescent="0.25">
      <c r="B24" t="s">
        <v>13</v>
      </c>
      <c r="C24" s="39" t="s">
        <v>66</v>
      </c>
      <c r="D24" s="40"/>
      <c r="E24" s="2"/>
      <c r="F24" s="13"/>
      <c r="G24" s="40"/>
      <c r="H24" s="2"/>
      <c r="I24" s="2"/>
      <c r="J24" s="2"/>
      <c r="K24" s="2"/>
    </row>
    <row r="25" spans="2:21" x14ac:dyDescent="0.25">
      <c r="B25" t="s">
        <v>14</v>
      </c>
      <c r="C25" s="39"/>
      <c r="D25" s="35">
        <f>58.86/2</f>
        <v>29.43</v>
      </c>
      <c r="E25" s="2"/>
      <c r="F25" s="12">
        <f>58.86/2</f>
        <v>29.43</v>
      </c>
      <c r="G25" s="40"/>
      <c r="H25" s="2"/>
      <c r="I25" s="2"/>
      <c r="J25" s="2"/>
      <c r="K25" s="2"/>
    </row>
    <row r="26" spans="2:21" x14ac:dyDescent="0.25">
      <c r="B26" t="s">
        <v>15</v>
      </c>
      <c r="C26" s="34">
        <v>3.5</v>
      </c>
      <c r="D26" s="35">
        <f>8.17/2</f>
        <v>4.085</v>
      </c>
      <c r="E26" s="4">
        <v>3.5</v>
      </c>
      <c r="F26" s="12">
        <f>8.17/2</f>
        <v>4.085</v>
      </c>
      <c r="G26" s="40"/>
      <c r="H26" s="2"/>
      <c r="I26" s="2"/>
      <c r="J26" s="2"/>
      <c r="K26" s="2"/>
    </row>
    <row r="27" spans="2:21" x14ac:dyDescent="0.25">
      <c r="B27" t="s">
        <v>16</v>
      </c>
      <c r="C27" s="39" t="s">
        <v>66</v>
      </c>
      <c r="D27" s="40"/>
      <c r="E27" s="2"/>
      <c r="F27" s="13"/>
      <c r="G27" s="40"/>
      <c r="H27" s="2"/>
      <c r="I27" s="2"/>
      <c r="J27" s="2"/>
      <c r="K27" s="2"/>
    </row>
    <row r="28" spans="2:21" x14ac:dyDescent="0.25">
      <c r="B28" t="s">
        <v>64</v>
      </c>
      <c r="C28" s="34">
        <v>4.4800000000000004</v>
      </c>
      <c r="D28" s="35">
        <v>5.23</v>
      </c>
      <c r="E28" s="2"/>
      <c r="F28" s="13"/>
      <c r="G28" s="40"/>
      <c r="H28" s="2"/>
      <c r="I28" s="2"/>
      <c r="J28" s="2"/>
      <c r="K28" s="2"/>
    </row>
    <row r="29" spans="2:21" x14ac:dyDescent="0.25">
      <c r="B29" t="s">
        <v>67</v>
      </c>
      <c r="C29" s="34">
        <f>2*7.7</f>
        <v>15.4</v>
      </c>
      <c r="D29" s="35">
        <f>2*9.05</f>
        <v>18.100000000000001</v>
      </c>
      <c r="E29" s="2"/>
      <c r="F29" s="13"/>
      <c r="G29" s="40"/>
      <c r="H29" s="2"/>
      <c r="I29" s="2"/>
      <c r="J29" s="2"/>
      <c r="K29" s="2"/>
    </row>
    <row r="30" spans="2:21" x14ac:dyDescent="0.25">
      <c r="B30" s="26" t="s">
        <v>18</v>
      </c>
      <c r="C30" s="36" t="s">
        <v>55</v>
      </c>
      <c r="D30" s="37"/>
      <c r="E30" s="27"/>
      <c r="F30" s="28"/>
      <c r="G30" s="37"/>
      <c r="H30" s="27"/>
      <c r="I30" s="27"/>
      <c r="J30" s="27"/>
      <c r="K30" s="27"/>
      <c r="L30" s="26"/>
    </row>
    <row r="31" spans="2:21" x14ac:dyDescent="0.25">
      <c r="B31" t="s">
        <v>21</v>
      </c>
      <c r="C31" s="34">
        <v>22.5</v>
      </c>
      <c r="D31" s="35">
        <v>26.44</v>
      </c>
      <c r="E31" s="2"/>
      <c r="F31" s="13"/>
      <c r="G31" s="40"/>
      <c r="H31" s="2"/>
      <c r="I31" s="2"/>
      <c r="J31" s="2"/>
      <c r="K31" s="2"/>
    </row>
    <row r="32" spans="2:21" x14ac:dyDescent="0.25">
      <c r="B32" t="s">
        <v>23</v>
      </c>
      <c r="C32" s="39" t="s">
        <v>69</v>
      </c>
      <c r="D32" s="40"/>
      <c r="E32" s="2"/>
      <c r="F32" s="13"/>
      <c r="G32" s="40"/>
      <c r="H32" s="2"/>
      <c r="I32" s="2"/>
      <c r="J32" s="2"/>
      <c r="K32" s="2"/>
    </row>
    <row r="33" spans="2:18" x14ac:dyDescent="0.25">
      <c r="B33" t="s">
        <v>22</v>
      </c>
      <c r="C33" s="39"/>
      <c r="D33" s="35">
        <f>30/2</f>
        <v>15</v>
      </c>
      <c r="E33" s="2"/>
      <c r="F33" s="12">
        <f>30/2</f>
        <v>15</v>
      </c>
      <c r="G33" s="40"/>
      <c r="H33" s="2"/>
      <c r="I33" s="2"/>
      <c r="J33" s="2"/>
      <c r="K33" s="2"/>
    </row>
    <row r="34" spans="2:18" x14ac:dyDescent="0.25">
      <c r="B34" t="s">
        <v>68</v>
      </c>
      <c r="C34" s="34">
        <v>12.75</v>
      </c>
      <c r="D34" s="35">
        <v>14.98</v>
      </c>
      <c r="E34" s="2"/>
      <c r="F34" s="13"/>
      <c r="G34" s="40"/>
      <c r="H34" s="2"/>
      <c r="I34" s="2"/>
      <c r="J34" s="2"/>
      <c r="K34" s="2"/>
    </row>
    <row r="35" spans="2:18" x14ac:dyDescent="0.25">
      <c r="B35" t="s">
        <v>24</v>
      </c>
      <c r="C35" s="39" t="s">
        <v>69</v>
      </c>
      <c r="D35" s="40"/>
      <c r="E35" s="2"/>
      <c r="F35" s="13"/>
      <c r="G35" s="40">
        <v>28.8</v>
      </c>
      <c r="H35" s="2"/>
      <c r="I35" s="2"/>
      <c r="J35" s="2"/>
      <c r="K35" s="2"/>
    </row>
    <row r="36" spans="2:18" x14ac:dyDescent="0.25">
      <c r="B36" t="s">
        <v>54</v>
      </c>
      <c r="C36" s="39" t="s">
        <v>69</v>
      </c>
      <c r="D36" s="40"/>
      <c r="E36" s="2"/>
      <c r="F36" s="13"/>
      <c r="G36" s="40">
        <v>18</v>
      </c>
      <c r="H36" s="2"/>
      <c r="I36" s="2"/>
      <c r="J36" s="2"/>
      <c r="K36" s="2"/>
    </row>
    <row r="37" spans="2:18" x14ac:dyDescent="0.25">
      <c r="B37" t="s">
        <v>25</v>
      </c>
      <c r="C37" s="34">
        <v>2.5</v>
      </c>
      <c r="D37" s="35">
        <v>2.94</v>
      </c>
      <c r="E37" s="2"/>
      <c r="F37" s="13"/>
      <c r="G37" s="40"/>
      <c r="H37" s="2"/>
      <c r="I37" s="2"/>
      <c r="J37" s="2"/>
      <c r="K37" s="2"/>
    </row>
    <row r="38" spans="2:18" x14ac:dyDescent="0.25">
      <c r="B38" t="s">
        <v>26</v>
      </c>
      <c r="C38" s="34">
        <v>4.5</v>
      </c>
      <c r="D38" s="35">
        <v>5.29</v>
      </c>
      <c r="E38" s="2"/>
      <c r="F38" s="13"/>
      <c r="G38" s="40"/>
      <c r="H38" s="2"/>
      <c r="I38" s="2"/>
      <c r="J38" s="2"/>
      <c r="K38" s="2"/>
    </row>
    <row r="39" spans="2:18" x14ac:dyDescent="0.25">
      <c r="B39" t="s">
        <v>27</v>
      </c>
      <c r="C39" s="39" t="s">
        <v>69</v>
      </c>
      <c r="D39" s="40"/>
      <c r="E39" s="2"/>
      <c r="F39" s="13"/>
      <c r="G39" s="40">
        <v>28</v>
      </c>
      <c r="H39" s="2"/>
      <c r="I39" s="2"/>
      <c r="J39" s="2"/>
      <c r="K39" s="2"/>
    </row>
    <row r="40" spans="2:18" x14ac:dyDescent="0.25">
      <c r="B40" t="s">
        <v>72</v>
      </c>
      <c r="C40" s="34">
        <v>12.6</v>
      </c>
      <c r="D40" s="35">
        <v>14.8</v>
      </c>
      <c r="E40" s="2"/>
      <c r="F40" s="13"/>
      <c r="G40" s="40"/>
      <c r="H40" s="2"/>
      <c r="I40" s="2"/>
      <c r="J40" s="2"/>
      <c r="K40" s="2"/>
    </row>
    <row r="41" spans="2:18" x14ac:dyDescent="0.25">
      <c r="B41" t="s">
        <v>28</v>
      </c>
      <c r="C41" s="34">
        <f>70.81-6.3</f>
        <v>64.510000000000005</v>
      </c>
      <c r="D41" s="35">
        <v>75.790000000000006</v>
      </c>
      <c r="E41" s="3">
        <v>0</v>
      </c>
      <c r="F41" s="14">
        <v>0</v>
      </c>
      <c r="G41" s="40"/>
      <c r="H41" s="2"/>
      <c r="I41" s="2"/>
      <c r="J41" s="2"/>
      <c r="K41" s="2"/>
      <c r="N41" s="56" t="s">
        <v>89</v>
      </c>
      <c r="O41" s="56"/>
      <c r="P41" s="56"/>
      <c r="Q41" s="56"/>
      <c r="R41" s="56"/>
    </row>
    <row r="42" spans="2:18" x14ac:dyDescent="0.25">
      <c r="B42" t="s">
        <v>29</v>
      </c>
      <c r="C42" s="41">
        <v>0</v>
      </c>
      <c r="D42" s="42">
        <v>0</v>
      </c>
      <c r="E42" s="4">
        <v>6.3</v>
      </c>
      <c r="F42" s="12">
        <v>7.4</v>
      </c>
      <c r="G42" s="40"/>
      <c r="H42" s="2"/>
      <c r="I42" s="2"/>
      <c r="J42" s="2"/>
      <c r="K42" s="2"/>
      <c r="N42" s="56" t="s">
        <v>90</v>
      </c>
      <c r="O42" s="56"/>
      <c r="P42" s="56"/>
      <c r="Q42" s="56"/>
      <c r="R42" s="56"/>
    </row>
    <row r="43" spans="2:18" x14ac:dyDescent="0.25">
      <c r="B43" t="s">
        <v>30</v>
      </c>
      <c r="C43" s="34">
        <f>2*2.6</f>
        <v>5.2</v>
      </c>
      <c r="D43" s="35">
        <f>2*3.05</f>
        <v>6.1</v>
      </c>
      <c r="E43" s="2"/>
      <c r="F43" s="13"/>
      <c r="G43" s="40"/>
      <c r="H43" s="2"/>
      <c r="I43" s="2"/>
      <c r="J43" s="2"/>
      <c r="K43" s="2"/>
      <c r="N43" s="25"/>
      <c r="O43" s="25"/>
      <c r="P43" s="25"/>
      <c r="Q43" s="25"/>
      <c r="R43" s="25"/>
    </row>
    <row r="44" spans="2:18" x14ac:dyDescent="0.25">
      <c r="B44" s="26" t="s">
        <v>31</v>
      </c>
      <c r="C44" s="36" t="s">
        <v>52</v>
      </c>
      <c r="D44" s="37"/>
      <c r="E44" s="27"/>
      <c r="F44" s="28"/>
      <c r="G44" s="37"/>
      <c r="H44" s="27"/>
      <c r="I44" s="27"/>
      <c r="J44" s="27"/>
      <c r="K44" s="27"/>
      <c r="L44" s="26"/>
    </row>
    <row r="45" spans="2:18" x14ac:dyDescent="0.25">
      <c r="B45" t="s">
        <v>73</v>
      </c>
      <c r="C45" s="34">
        <v>10.29</v>
      </c>
      <c r="D45" s="35">
        <v>12.09</v>
      </c>
      <c r="E45" s="2"/>
      <c r="F45" s="13"/>
      <c r="G45" s="40"/>
      <c r="H45" s="2"/>
      <c r="I45" s="2"/>
      <c r="J45" s="2"/>
      <c r="K45" s="2"/>
    </row>
    <row r="46" spans="2:18" x14ac:dyDescent="0.25">
      <c r="B46" t="s">
        <v>32</v>
      </c>
      <c r="C46" s="34">
        <f>5.2</f>
        <v>5.2</v>
      </c>
      <c r="D46" s="35">
        <v>6.11</v>
      </c>
      <c r="E46" s="2"/>
      <c r="F46" s="13"/>
      <c r="G46" s="40"/>
      <c r="H46" s="2"/>
      <c r="I46" s="2"/>
      <c r="J46" s="2"/>
      <c r="K46" s="2"/>
    </row>
    <row r="47" spans="2:18" x14ac:dyDescent="0.25">
      <c r="B47" t="s">
        <v>33</v>
      </c>
      <c r="C47" s="39" t="s">
        <v>69</v>
      </c>
      <c r="D47" s="40"/>
      <c r="E47" s="2"/>
      <c r="F47" s="13"/>
      <c r="G47" s="40">
        <v>25</v>
      </c>
      <c r="H47" s="2"/>
      <c r="I47" s="2"/>
      <c r="J47" s="2"/>
      <c r="K47" s="2"/>
    </row>
    <row r="48" spans="2:18" x14ac:dyDescent="0.25">
      <c r="B48" t="s">
        <v>35</v>
      </c>
      <c r="C48" s="39" t="s">
        <v>69</v>
      </c>
      <c r="D48" s="40"/>
      <c r="E48" s="2"/>
      <c r="F48" s="13"/>
      <c r="G48" s="40">
        <v>29.9</v>
      </c>
      <c r="H48" s="2"/>
      <c r="I48" s="2"/>
      <c r="J48" s="2"/>
      <c r="K48" s="2"/>
    </row>
    <row r="49" spans="2:12" x14ac:dyDescent="0.25">
      <c r="B49" t="s">
        <v>34</v>
      </c>
      <c r="C49" s="39" t="s">
        <v>69</v>
      </c>
      <c r="D49" s="40"/>
      <c r="E49" s="2"/>
      <c r="F49" s="13"/>
      <c r="G49" s="40">
        <v>11.4</v>
      </c>
      <c r="H49" s="2"/>
      <c r="I49" s="2"/>
      <c r="J49" s="2"/>
      <c r="K49" s="2"/>
    </row>
    <row r="50" spans="2:12" x14ac:dyDescent="0.25">
      <c r="B50" t="s">
        <v>36</v>
      </c>
      <c r="C50" s="39" t="s">
        <v>69</v>
      </c>
      <c r="D50" s="40"/>
      <c r="E50" s="2"/>
      <c r="F50" s="13"/>
      <c r="G50" s="40"/>
      <c r="H50" s="2"/>
      <c r="I50" s="2"/>
      <c r="J50" s="2"/>
      <c r="K50" s="2"/>
    </row>
    <row r="51" spans="2:12" ht="15.75" thickBot="1" x14ac:dyDescent="0.3">
      <c r="B51" t="s">
        <v>37</v>
      </c>
      <c r="C51" s="34">
        <f>6+10.5+3+3</f>
        <v>22.5</v>
      </c>
      <c r="D51" s="35">
        <v>26.43</v>
      </c>
      <c r="E51" s="4">
        <f>8.5+12.5+10.5+3+4+3.96</f>
        <v>42.46</v>
      </c>
      <c r="F51" s="15">
        <v>49.87</v>
      </c>
      <c r="G51" s="40"/>
      <c r="H51" s="2"/>
      <c r="I51" s="2"/>
      <c r="J51" s="2"/>
      <c r="K51" s="2"/>
    </row>
    <row r="52" spans="2:12" x14ac:dyDescent="0.25">
      <c r="B52" t="s">
        <v>38</v>
      </c>
      <c r="C52" s="39" t="s">
        <v>69</v>
      </c>
      <c r="D52" s="40"/>
      <c r="E52" s="2"/>
      <c r="F52" s="50"/>
      <c r="G52" s="40">
        <v>18.899999999999999</v>
      </c>
      <c r="H52" s="2"/>
      <c r="I52" s="2"/>
      <c r="J52" s="2"/>
      <c r="K52" s="2"/>
    </row>
    <row r="53" spans="2:12" x14ac:dyDescent="0.25">
      <c r="B53" t="s">
        <v>39</v>
      </c>
      <c r="C53" s="39" t="s">
        <v>69</v>
      </c>
      <c r="D53" s="40"/>
      <c r="E53" s="2"/>
      <c r="F53" s="40"/>
      <c r="G53" s="40">
        <v>20</v>
      </c>
      <c r="H53" s="2"/>
      <c r="I53" s="2"/>
      <c r="J53" s="2"/>
      <c r="K53" s="2"/>
    </row>
    <row r="54" spans="2:12" x14ac:dyDescent="0.25">
      <c r="B54" t="s">
        <v>40</v>
      </c>
      <c r="C54" s="38">
        <v>0</v>
      </c>
      <c r="D54" s="43">
        <v>0</v>
      </c>
      <c r="E54" s="5">
        <v>21</v>
      </c>
      <c r="F54" s="51">
        <v>24.67</v>
      </c>
      <c r="G54" s="40"/>
      <c r="H54" s="2"/>
      <c r="I54" s="2"/>
      <c r="J54" s="2"/>
      <c r="K54" s="2"/>
    </row>
    <row r="55" spans="2:12" x14ac:dyDescent="0.25">
      <c r="B55" t="s">
        <v>41</v>
      </c>
      <c r="C55" s="39" t="s">
        <v>69</v>
      </c>
      <c r="D55" s="40"/>
      <c r="E55" s="2"/>
      <c r="F55" s="40"/>
      <c r="G55" s="40"/>
      <c r="H55" s="2"/>
      <c r="I55" s="2"/>
      <c r="J55" s="2"/>
      <c r="K55" s="2"/>
    </row>
    <row r="56" spans="2:12" x14ac:dyDescent="0.25">
      <c r="B56" t="s">
        <v>42</v>
      </c>
      <c r="C56" s="34">
        <f>2*2.6</f>
        <v>5.2</v>
      </c>
      <c r="D56" s="35">
        <v>6.11</v>
      </c>
      <c r="E56" s="2"/>
      <c r="F56" s="40"/>
      <c r="G56" s="40"/>
      <c r="H56" s="2"/>
      <c r="I56" s="2"/>
      <c r="J56" s="2"/>
      <c r="K56" s="2"/>
    </row>
    <row r="57" spans="2:12" x14ac:dyDescent="0.25">
      <c r="B57" t="s">
        <v>43</v>
      </c>
      <c r="C57" s="38">
        <v>0</v>
      </c>
      <c r="D57" s="43">
        <v>0</v>
      </c>
      <c r="E57" s="5">
        <v>19.5</v>
      </c>
      <c r="F57" s="51">
        <v>22.91</v>
      </c>
      <c r="G57" s="40"/>
      <c r="H57" s="2"/>
      <c r="I57" s="2"/>
      <c r="J57" s="2"/>
      <c r="K57" s="2"/>
    </row>
    <row r="58" spans="2:12" ht="15.75" thickBot="1" x14ac:dyDescent="0.3">
      <c r="B58" t="s">
        <v>43</v>
      </c>
      <c r="C58" s="34">
        <v>20.71</v>
      </c>
      <c r="D58" s="35">
        <v>24.33</v>
      </c>
      <c r="E58" s="3">
        <v>0</v>
      </c>
      <c r="F58" s="43">
        <v>0</v>
      </c>
      <c r="G58" s="40"/>
      <c r="H58" s="2"/>
      <c r="I58" s="2"/>
      <c r="J58" s="2"/>
      <c r="K58" s="2"/>
    </row>
    <row r="59" spans="2:12" ht="15.75" thickBot="1" x14ac:dyDescent="0.3">
      <c r="B59" t="s">
        <v>44</v>
      </c>
      <c r="C59" s="34">
        <f>82.25/2</f>
        <v>41.125</v>
      </c>
      <c r="D59" s="35">
        <f>96.61/2</f>
        <v>48.305</v>
      </c>
      <c r="E59" s="6">
        <f>82.25/2</f>
        <v>41.125</v>
      </c>
      <c r="F59" s="16">
        <f>96.61/2</f>
        <v>48.305</v>
      </c>
      <c r="G59" s="40"/>
      <c r="H59" s="2"/>
      <c r="I59" s="2"/>
      <c r="J59" s="2"/>
      <c r="K59" s="2"/>
    </row>
    <row r="60" spans="2:12" x14ac:dyDescent="0.25">
      <c r="B60" s="26" t="s">
        <v>45</v>
      </c>
      <c r="C60" s="36" t="s">
        <v>53</v>
      </c>
      <c r="D60" s="37"/>
      <c r="E60" s="27"/>
      <c r="F60" s="37"/>
      <c r="G60" s="37"/>
      <c r="H60" s="27"/>
      <c r="I60" s="27"/>
      <c r="J60" s="27"/>
      <c r="K60" s="27"/>
      <c r="L60" s="26"/>
    </row>
    <row r="61" spans="2:12" x14ac:dyDescent="0.25">
      <c r="B61" t="s">
        <v>5</v>
      </c>
      <c r="C61" s="34">
        <f>2*2.6</f>
        <v>5.2</v>
      </c>
      <c r="D61" s="35">
        <f>2*3.06</f>
        <v>6.12</v>
      </c>
      <c r="E61" s="2"/>
      <c r="F61" s="40"/>
      <c r="G61" s="40"/>
      <c r="H61" s="2"/>
      <c r="I61" s="2"/>
      <c r="J61" s="2"/>
      <c r="K61" s="2"/>
    </row>
    <row r="62" spans="2:12" x14ac:dyDescent="0.25">
      <c r="B62" t="s">
        <v>46</v>
      </c>
      <c r="C62" s="34">
        <f>8.85+2.35</f>
        <v>11.2</v>
      </c>
      <c r="D62" s="35">
        <f>10.4+2.76</f>
        <v>13.16</v>
      </c>
      <c r="E62" s="2"/>
      <c r="F62" s="40"/>
      <c r="G62" s="40"/>
      <c r="H62" s="2"/>
      <c r="I62" s="2"/>
      <c r="J62" s="2"/>
      <c r="K62" s="2"/>
    </row>
    <row r="63" spans="2:12" ht="15.75" thickBot="1" x14ac:dyDescent="0.3">
      <c r="B63" t="s">
        <v>47</v>
      </c>
      <c r="C63" s="39">
        <v>0</v>
      </c>
      <c r="D63" s="40">
        <v>0</v>
      </c>
      <c r="E63" s="2"/>
      <c r="F63" s="40"/>
      <c r="G63" s="40"/>
      <c r="H63" s="2"/>
      <c r="I63" s="2"/>
      <c r="J63" s="2"/>
      <c r="K63" s="2"/>
    </row>
    <row r="64" spans="2:12" ht="15.75" thickBot="1" x14ac:dyDescent="0.3">
      <c r="B64" t="s">
        <v>48</v>
      </c>
      <c r="C64" s="44">
        <v>7</v>
      </c>
      <c r="D64" s="45">
        <v>8.23</v>
      </c>
      <c r="E64" s="5">
        <v>14</v>
      </c>
      <c r="F64" s="52">
        <v>16.440000000000001</v>
      </c>
      <c r="G64" s="40"/>
      <c r="H64" s="2"/>
      <c r="I64" s="2"/>
      <c r="J64" s="2"/>
      <c r="K64" s="2"/>
    </row>
    <row r="65" spans="2:12" x14ac:dyDescent="0.25">
      <c r="B65" t="s">
        <v>49</v>
      </c>
      <c r="C65" s="34">
        <f>34/2</f>
        <v>17</v>
      </c>
      <c r="D65" s="35">
        <f>39.94/2</f>
        <v>19.97</v>
      </c>
      <c r="E65" s="4">
        <f>34/2</f>
        <v>17</v>
      </c>
      <c r="F65" s="12">
        <f>39.94/2</f>
        <v>19.97</v>
      </c>
      <c r="G65" s="40"/>
      <c r="H65" s="2"/>
      <c r="I65" s="2"/>
      <c r="J65" s="2"/>
      <c r="K65" s="2"/>
    </row>
    <row r="66" spans="2:12" x14ac:dyDescent="0.25">
      <c r="B66" t="s">
        <v>50</v>
      </c>
      <c r="C66" s="34">
        <f>2*3.5</f>
        <v>7</v>
      </c>
      <c r="D66" s="35">
        <f>2*4.11</f>
        <v>8.2200000000000006</v>
      </c>
      <c r="E66" s="2"/>
      <c r="F66" s="13"/>
      <c r="G66" s="40"/>
      <c r="H66" s="2"/>
      <c r="I66" s="2"/>
      <c r="J66" s="2"/>
      <c r="K66" s="2"/>
    </row>
    <row r="67" spans="2:12" x14ac:dyDescent="0.25">
      <c r="B67" s="8" t="s">
        <v>58</v>
      </c>
      <c r="C67" s="46"/>
      <c r="D67" s="47">
        <f>327.21/2/2</f>
        <v>81.802499999999995</v>
      </c>
      <c r="E67" s="9"/>
      <c r="F67" s="29">
        <f>327.21/2/2</f>
        <v>81.802499999999995</v>
      </c>
      <c r="G67" s="55"/>
      <c r="H67" s="9"/>
      <c r="I67" s="9"/>
      <c r="J67" s="9"/>
      <c r="K67" s="9"/>
      <c r="L67" s="8"/>
    </row>
    <row r="68" spans="2:12" x14ac:dyDescent="0.25">
      <c r="C68" s="48"/>
      <c r="D68" s="40">
        <f>SUM(D4:D67)</f>
        <v>1037.615</v>
      </c>
      <c r="F68" s="53"/>
      <c r="G68" s="40">
        <f>SUM(G3:G67)</f>
        <v>261.95000000000005</v>
      </c>
      <c r="H68" s="2">
        <v>305.05</v>
      </c>
    </row>
    <row r="81" spans="2:3" x14ac:dyDescent="0.25">
      <c r="B81" t="s">
        <v>86</v>
      </c>
      <c r="C81" s="7">
        <f>SUM(D4:D63,F4:F51,F59,F65:F67,D65:D67)</f>
        <v>1792.2400000000002</v>
      </c>
    </row>
    <row r="82" spans="2:3" x14ac:dyDescent="0.25">
      <c r="B82" t="s">
        <v>87</v>
      </c>
      <c r="C82" s="18">
        <f>-P11</f>
        <v>-762.85500000000002</v>
      </c>
    </row>
    <row r="83" spans="2:3" x14ac:dyDescent="0.25">
      <c r="B83" t="s">
        <v>88</v>
      </c>
      <c r="C83" s="7">
        <f>SUM(C81:C82)</f>
        <v>1029.3850000000002</v>
      </c>
    </row>
  </sheetData>
  <mergeCells count="8">
    <mergeCell ref="N12:O12"/>
    <mergeCell ref="N13:O13"/>
    <mergeCell ref="N41:R41"/>
    <mergeCell ref="N42:R42"/>
    <mergeCell ref="C2:D2"/>
    <mergeCell ref="E2:F2"/>
    <mergeCell ref="N8:P8"/>
    <mergeCell ref="N11:O11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</dc:creator>
  <cp:lastModifiedBy>Christoph</cp:lastModifiedBy>
  <dcterms:created xsi:type="dcterms:W3CDTF">2022-06-22T18:02:15Z</dcterms:created>
  <dcterms:modified xsi:type="dcterms:W3CDTF">2022-06-24T17:39:52Z</dcterms:modified>
</cp:coreProperties>
</file>