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isen (Rohdaten verschieben)\Homepage_neu\_Daten\"/>
    </mc:Choice>
  </mc:AlternateContent>
  <bookViews>
    <workbookView xWindow="0" yWindow="0" windowWidth="19200" windowHeight="11595"/>
  </bookViews>
  <sheets>
    <sheet name="Gesamtkost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3" i="1" l="1"/>
  <c r="A152" i="1"/>
  <c r="F144" i="1"/>
  <c r="E144" i="1"/>
  <c r="A151" i="1"/>
  <c r="D149" i="1"/>
  <c r="D148" i="1"/>
  <c r="D147" i="1"/>
  <c r="D146" i="1"/>
  <c r="E82" i="1"/>
  <c r="D82" i="1"/>
  <c r="E48" i="1"/>
  <c r="D48" i="1"/>
  <c r="A154" i="1" l="1"/>
  <c r="E142" i="1"/>
  <c r="D142" i="1"/>
  <c r="D141" i="1"/>
  <c r="E140" i="1"/>
  <c r="D140" i="1"/>
  <c r="E139" i="1"/>
  <c r="D139" i="1"/>
  <c r="E135" i="1"/>
  <c r="D135" i="1"/>
  <c r="D134" i="1"/>
  <c r="D133" i="1"/>
  <c r="A133" i="1"/>
  <c r="E132" i="1"/>
  <c r="D132" i="1"/>
  <c r="E131" i="1"/>
  <c r="D131" i="1"/>
  <c r="A131" i="1"/>
  <c r="D130" i="1"/>
  <c r="E129" i="1"/>
  <c r="D129" i="1"/>
  <c r="E128" i="1"/>
  <c r="D128" i="1"/>
  <c r="E127" i="1"/>
  <c r="D127" i="1"/>
  <c r="E123" i="1"/>
  <c r="D123" i="1"/>
  <c r="E121" i="1"/>
  <c r="D121" i="1"/>
  <c r="D120" i="1"/>
  <c r="D119" i="1"/>
  <c r="A119" i="1"/>
  <c r="D118" i="1"/>
  <c r="A118" i="1"/>
  <c r="D117" i="1"/>
  <c r="E112" i="1"/>
  <c r="D112" i="1"/>
  <c r="E113" i="1"/>
  <c r="D113" i="1"/>
  <c r="D111" i="1"/>
  <c r="A111" i="1"/>
  <c r="D109" i="1"/>
  <c r="A109" i="1"/>
  <c r="E107" i="1"/>
  <c r="D107" i="1"/>
  <c r="A107" i="1"/>
  <c r="D106" i="1"/>
  <c r="A106" i="1"/>
  <c r="D101" i="1"/>
  <c r="E102" i="1"/>
  <c r="D102" i="1"/>
  <c r="D100" i="1"/>
  <c r="A100" i="1"/>
  <c r="D99" i="1"/>
  <c r="A99" i="1"/>
  <c r="D98" i="1"/>
  <c r="A98" i="1"/>
  <c r="E93" i="1"/>
  <c r="D93" i="1"/>
  <c r="E19" i="1"/>
  <c r="D19" i="1"/>
  <c r="E94" i="1"/>
  <c r="D94" i="1"/>
  <c r="E92" i="1"/>
  <c r="D92" i="1"/>
  <c r="A92" i="1"/>
  <c r="E91" i="1"/>
  <c r="D91" i="1"/>
  <c r="E89" i="1"/>
  <c r="D89" i="1"/>
  <c r="A89" i="1"/>
  <c r="E88" i="1"/>
  <c r="D88" i="1"/>
  <c r="E83" i="1"/>
  <c r="D83" i="1"/>
  <c r="E81" i="1"/>
  <c r="D81" i="1"/>
  <c r="D80" i="1"/>
  <c r="A80" i="1"/>
  <c r="D79" i="1"/>
  <c r="A79" i="1"/>
  <c r="D78" i="1"/>
  <c r="A78" i="1"/>
  <c r="D77" i="1"/>
  <c r="E72" i="1"/>
  <c r="D72" i="1"/>
  <c r="E71" i="1"/>
  <c r="D71" i="1"/>
  <c r="D70" i="1"/>
  <c r="A70" i="1"/>
  <c r="D69" i="1"/>
  <c r="D68" i="1"/>
  <c r="A68" i="1"/>
  <c r="E67" i="1"/>
  <c r="D67" i="1"/>
  <c r="A67" i="1"/>
  <c r="E63" i="1"/>
  <c r="D63" i="1"/>
  <c r="E62" i="1"/>
  <c r="D62" i="1"/>
  <c r="D61" i="1"/>
  <c r="A61" i="1"/>
  <c r="D60" i="1"/>
  <c r="A60" i="1"/>
  <c r="D59" i="1"/>
  <c r="E55" i="1"/>
  <c r="D55" i="1"/>
  <c r="D54" i="1"/>
  <c r="A54" i="1"/>
  <c r="D53" i="1"/>
  <c r="A53" i="1"/>
  <c r="E52" i="1"/>
  <c r="D52" i="1"/>
  <c r="E47" i="1"/>
  <c r="D47" i="1"/>
  <c r="E46" i="1"/>
  <c r="D46" i="1"/>
  <c r="A46" i="1"/>
  <c r="D45" i="1"/>
  <c r="A45" i="1"/>
  <c r="D44" i="1"/>
  <c r="A44" i="1"/>
  <c r="E43" i="1"/>
  <c r="D43" i="1"/>
  <c r="E39" i="1"/>
  <c r="D39" i="1"/>
  <c r="E38" i="1"/>
  <c r="D38" i="1"/>
  <c r="D37" i="1"/>
  <c r="A37" i="1"/>
  <c r="E29" i="1"/>
  <c r="D29" i="1"/>
  <c r="A35" i="1"/>
  <c r="D35" i="1" s="1"/>
  <c r="D17" i="1"/>
  <c r="D33" i="1"/>
  <c r="A33" i="1"/>
  <c r="D28" i="1"/>
  <c r="A27" i="1"/>
  <c r="D27" i="1" s="1"/>
  <c r="D25" i="1"/>
  <c r="A24" i="1"/>
  <c r="D24" i="1" s="1"/>
  <c r="E18" i="1"/>
  <c r="D18" i="1"/>
  <c r="E16" i="1"/>
  <c r="D16" i="1"/>
  <c r="D15" i="1"/>
  <c r="A15" i="1"/>
  <c r="E10" i="1"/>
  <c r="D10" i="1"/>
  <c r="D8" i="1"/>
  <c r="A8" i="1"/>
  <c r="E7" i="1"/>
  <c r="D7" i="1"/>
  <c r="E6" i="1"/>
  <c r="D6" i="1"/>
  <c r="D144" i="1" l="1"/>
</calcChain>
</file>

<file path=xl/comments1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>T = Transport
M = Mahlzeit / Getränk
Ü = Übernachtung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<sst xmlns="http://schemas.openxmlformats.org/spreadsheetml/2006/main" count="345" uniqueCount="130">
  <si>
    <t>Fr, 10.07.2020 - Zug-Anreise nach Oberstdorf</t>
  </si>
  <si>
    <t>Bayern-Ticket für 2 Personen</t>
  </si>
  <si>
    <t>Fahrrad-Tagestickets für 2 Personen</t>
  </si>
  <si>
    <t>M</t>
  </si>
  <si>
    <t>--</t>
  </si>
  <si>
    <t>Kosten  [EUR]</t>
  </si>
  <si>
    <t>Kategorie</t>
  </si>
  <si>
    <t>Detailbeschreibung</t>
  </si>
  <si>
    <t>Christoph</t>
  </si>
  <si>
    <t>Martin</t>
  </si>
  <si>
    <t>Oberstdorf Gasthaus Petra im Wiener Wald</t>
  </si>
  <si>
    <t>T</t>
  </si>
  <si>
    <t>Ü</t>
  </si>
  <si>
    <t>Sa, 11.0.2020 - Etappe 1 - Oberstdorf - Kaufbeuren</t>
  </si>
  <si>
    <t>Oberstdorf Gasthaus Petra Frühstück</t>
  </si>
  <si>
    <t>Kempten Pizzeria MyLord Mittagessen</t>
  </si>
  <si>
    <t>Oberstdorf Wirtschaft zum Schmied Abendessen</t>
  </si>
  <si>
    <t>Kaufbeuren McDonalds Abendessen</t>
  </si>
  <si>
    <t>Kaufbeuren Gasthaus Goldener Schwan</t>
  </si>
  <si>
    <t>Kaufbeuren Aldi Einkauf</t>
  </si>
  <si>
    <t>So, 12.07.2020 - Etappe 2 - Kaufbeuren - Eggelstetten (bei Donauwörth)</t>
  </si>
  <si>
    <t>Kaufbeuren Gasthaus Goldener Schwan  Frühstück</t>
  </si>
  <si>
    <t>Sportgaststätte Auenstüble FSV Getränke</t>
  </si>
  <si>
    <t>Lechinsel Vinenz-Behr-Haus Getränke</t>
  </si>
  <si>
    <t>Eggelstetten Donau-Lech-Campingplatz</t>
  </si>
  <si>
    <t>Zahlungsart</t>
  </si>
  <si>
    <t>Giro</t>
  </si>
  <si>
    <t>Bar</t>
  </si>
  <si>
    <t>Visa</t>
  </si>
  <si>
    <t>Eggelstetten Donau-Lech-Camping Bier</t>
  </si>
  <si>
    <t>Eggelstetten Pizzeria Marciano Abendessen</t>
  </si>
  <si>
    <t>Augsburg Zeughaus Bier &amp; Wurstsalat Mittagessen</t>
  </si>
  <si>
    <t>Monheim Netto Einkauf Getränke Frühstück</t>
  </si>
  <si>
    <t>Monheim Netto Bäckerei Frühstück</t>
  </si>
  <si>
    <t>Oberstdorf Hotel Löwen Biergarten</t>
  </si>
  <si>
    <t>Treuchtlingen Pizzeria Mare e Monti Mittagessen</t>
  </si>
  <si>
    <t>Brombachsee Arche Getränke</t>
  </si>
  <si>
    <t>Schwabach Restaurant Goldener Stern Abendessen</t>
  </si>
  <si>
    <t>Schwabach Rewe Einkauf</t>
  </si>
  <si>
    <t>Schwabach Lessig Appartement</t>
  </si>
  <si>
    <t>Schwabach Frühstück aus Proviant (Rewe)</t>
  </si>
  <si>
    <t>Bamberg Restaurant Weinfass Mittagessen</t>
  </si>
  <si>
    <t>Baunach Getränke</t>
  </si>
  <si>
    <t>Ebern Lidl Einkauf</t>
  </si>
  <si>
    <t>Mo, 13.07.2020 - Etappe 3 - Eggelstetten (bei Donauwörth) - Schwabach</t>
  </si>
  <si>
    <t>Di,  14.07.2020 - Etappe 4 - Schwabach - Ebern</t>
  </si>
  <si>
    <t>Untermaßfeld Imbiss im Wiesengrund Mittagessen</t>
  </si>
  <si>
    <t>Meinigen Restaurant Delphi Abendessen</t>
  </si>
  <si>
    <t>Meinigen FeWo Herfurth</t>
  </si>
  <si>
    <t>Mi,  15.07.2020 - Etappe 5- Ebern - Meiningen</t>
  </si>
  <si>
    <t>Do,  16.07.2020 - Etappe 6- Meiningen - Eschwege</t>
  </si>
  <si>
    <t>Meinigen Tante Helene Frühstück</t>
  </si>
  <si>
    <t>Eisenach Pizzeria Valentino Mittagessen</t>
  </si>
  <si>
    <t>Eschwege Naturcamp Meinhard Getränke</t>
  </si>
  <si>
    <t xml:space="preserve">Eschwege Naturcamp Meinhard  </t>
  </si>
  <si>
    <t>Eschwege Restaurant San Remo Abendesssen</t>
  </si>
  <si>
    <t>Ebern Dönerimbiss Abendessen</t>
  </si>
  <si>
    <t>Fr,  17.07.2020 - Etappe 7- Eschwege - Northeim</t>
  </si>
  <si>
    <t>Eschwege Supermarkt Frühstück</t>
  </si>
  <si>
    <t>Göttingen Zum Szültenbürger Mittagessen</t>
  </si>
  <si>
    <t>Göttingen Cafe Gartenlaube Getränke</t>
  </si>
  <si>
    <t>Northeim Camping Sultmer Berg Abendessen</t>
  </si>
  <si>
    <t>Northeim Camping Sultmer Berg Getränke</t>
  </si>
  <si>
    <t>Northeim Camping Sultmer Berg</t>
  </si>
  <si>
    <t>Einbeck Bäckerei Frühstück</t>
  </si>
  <si>
    <t>Alfeld Rewe Getränke</t>
  </si>
  <si>
    <t>Gronau Eichsfelder Hof Mittagessen</t>
  </si>
  <si>
    <t>Laatzen Biergarten Getränke</t>
  </si>
  <si>
    <t>Hannover Pizzeria Mare Monte Abendessen</t>
  </si>
  <si>
    <t>Hannover Aldi Einkauf</t>
  </si>
  <si>
    <t>Hannover City Pension</t>
  </si>
  <si>
    <t>Hannover Frühstück aus Proviant (Aldi)</t>
  </si>
  <si>
    <t>Hannover Bäckerei</t>
  </si>
  <si>
    <t>Giro (14,40) &amp; Bar (1,00)</t>
  </si>
  <si>
    <t>Altenboitzen Stefan &amp; Karin Mittagessen</t>
  </si>
  <si>
    <t>Soltau Pizzagarten Lieferung Abendessen</t>
  </si>
  <si>
    <t>Büchten Blaubeerland Hofladen Kuchen und Getränk</t>
  </si>
  <si>
    <t>Dorfmark Da Mario Eisdiele Getränke</t>
  </si>
  <si>
    <t>Soltau Wolterdingen Hotel Wolterdinger Hof</t>
  </si>
  <si>
    <t>Kaufbeuren Rückerstattung booking.com</t>
  </si>
  <si>
    <t>Sa,  18.07.2020 - Etappe 8 - Northeim - Hannover</t>
  </si>
  <si>
    <t>So,  19.07.2020 - Etappe 9 - Hannover - Soltau</t>
  </si>
  <si>
    <t>Soltau Wolterdingen Hof Getränke</t>
  </si>
  <si>
    <t>Schneverdingen Bäckerei Frühstück</t>
  </si>
  <si>
    <t>Hamburg Fischbrötchenkönig Mittagessen</t>
  </si>
  <si>
    <t>Mo,  20.07.2020 - Etappe 10 - Soltau - Hamburg Wittenbergen (NW)</t>
  </si>
  <si>
    <t>Hamburg Kajüte S.B.12 Bier</t>
  </si>
  <si>
    <t>Hamburg Wittenbergen Elbe Camp</t>
  </si>
  <si>
    <t>Hamburg Wittenbergen Elbe Camp Abendessen</t>
  </si>
  <si>
    <t>Di,  21.07.2020 - Etappe 11 - Hamburg Wittenbergen (NW) - Meldorf</t>
  </si>
  <si>
    <t>Glückstadt Café "Der Däne" Getränke</t>
  </si>
  <si>
    <t>Brunsbüttel Restaurant Dubrovnik Mittagessen</t>
  </si>
  <si>
    <t>Fähre Nord-Ostsee-Kanal nach Brunsbüttel</t>
  </si>
  <si>
    <t>Meldorf Domcafé Getränke</t>
  </si>
  <si>
    <t>Meldorf Restaurant Fontana Abendessen</t>
  </si>
  <si>
    <t>Meldorf Campingplatz Strandvogt</t>
  </si>
  <si>
    <t>Meldorf Campingplatz Strandvogt Getränke</t>
  </si>
  <si>
    <t>Mi,  22.07.2020 - Etappe 12 - Meldorf - Dagebüll</t>
  </si>
  <si>
    <t>Meldorf Bäckerei Frühstück</t>
  </si>
  <si>
    <t>Friedrichstadt Getränk</t>
  </si>
  <si>
    <t>Husum Tante Jenny Mittagessen</t>
  </si>
  <si>
    <t>Schlüttsiel, Siel 59, Getränke</t>
  </si>
  <si>
    <t>Dagebüll Strandhotel Dagebüll Abendessen</t>
  </si>
  <si>
    <t>Dagebüll Bar Getränke</t>
  </si>
  <si>
    <t>Dagebüll Camping Neuwarft</t>
  </si>
  <si>
    <t>Do,  23.07.2020 - Etappe 13 - Dagebüll - Hindenburgdamm - Klanxbüll - List</t>
  </si>
  <si>
    <t>Dagebüll Hotel Neuwarft Frühstück</t>
  </si>
  <si>
    <t>Bahntickets Klanxbüll-Westerland 2 Personen</t>
  </si>
  <si>
    <t>List Fischrestaurant Gosch Mittagessen</t>
  </si>
  <si>
    <t>Westerland Café Getränke</t>
  </si>
  <si>
    <t>Bahntickets Westerland-Niebüll 2 Personen</t>
  </si>
  <si>
    <t>Martin hat bezahlt</t>
  </si>
  <si>
    <t>Niebüll Netto Einkauf</t>
  </si>
  <si>
    <t>Niebüll Bachstelzenring 41 AirBnB</t>
  </si>
  <si>
    <t>Fr,  24.07.2020 - Mietwagen-Rückreise nach Ingolstadt</t>
  </si>
  <si>
    <t>Europcar Skoda Octavia Niebüll-Ingolstadt 24 h</t>
  </si>
  <si>
    <t>Northeim Burger King Mittagessen</t>
  </si>
  <si>
    <t>Ingolstadt Tanken 45,32 l á 1,119 EUR/l</t>
  </si>
  <si>
    <t>Niebüll Restaurant Athen Abendessen</t>
  </si>
  <si>
    <t>Ebern Pension Bei Peppo</t>
  </si>
  <si>
    <t>Ebern Pension Bei Peppo Frühstück</t>
  </si>
  <si>
    <t>Burgwedel Tanken 28,23 l á 1,119 EUR/l</t>
  </si>
  <si>
    <t>Hamburg Wedel Edeka Frühstück</t>
  </si>
  <si>
    <t>davon Übernachtungen (Ü):</t>
  </si>
  <si>
    <t>davon Mahlzeiten / Getränke (M):</t>
  </si>
  <si>
    <t>davon Transport (T):</t>
  </si>
  <si>
    <t>Ausgaben Martin</t>
  </si>
  <si>
    <t>EC-/VISA-Ausgaben Christoph</t>
  </si>
  <si>
    <t>Barausgaben Christoph</t>
  </si>
  <si>
    <r>
      <rPr>
        <sz val="11"/>
        <color theme="0" tint="-0.499984740745262"/>
        <rFont val="Calibri"/>
        <family val="2"/>
        <scheme val="minor"/>
      </rPr>
      <t>Martin (30,00)</t>
    </r>
    <r>
      <rPr>
        <sz val="11"/>
        <color theme="1"/>
        <rFont val="Calibri"/>
        <family val="2"/>
        <scheme val="minor"/>
      </rPr>
      <t xml:space="preserve"> &amp; ich (2,50)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</si>
</sst>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left"/>
    </xf>
    <xf numFmtId="2" fontId="0" fillId="0" borderId="0" xfId="0" quotePrefix="1" applyNumberFormat="1" applyAlignment="1">
      <alignment horizontal="left"/>
    </xf>
    <xf numFmtId="0" fontId="2" fillId="0" borderId="0" xfId="0" applyFont="1"/>
    <xf numFmtId="2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ill="1"/>
    <xf numFmtId="2" fontId="0" fillId="0" borderId="1" xfId="0" applyNumberFormat="1" applyBorder="1" applyAlignment="1">
      <alignment horizontal="left"/>
    </xf>
    <xf numFmtId="0" fontId="0" fillId="0" borderId="1" xfId="0" applyBorder="1"/>
    <xf numFmtId="2" fontId="3" fillId="0" borderId="0" xfId="0" applyNumberFormat="1" applyFont="1" applyAlignment="1">
      <alignment horizontal="left"/>
    </xf>
    <xf numFmtId="2" fontId="0" fillId="0" borderId="0" xfId="0" applyNumberFormat="1"/>
    <xf numFmtId="2" fontId="6" fillId="0" borderId="0" xfId="0" applyNumberFormat="1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2" fontId="7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60"/>
  <sheetViews>
    <sheetView tabSelected="1" workbookViewId="0"/>
  </sheetViews>
  <sheetFormatPr baseColWidth="10" defaultRowHeight="15" x14ac:dyDescent="0.25"/>
  <cols>
    <col min="1" max="1" width="12.85546875" customWidth="1"/>
    <col min="3" max="3" width="47" bestFit="1" customWidth="1"/>
  </cols>
  <sheetData>
    <row r="2" spans="1:6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25</v>
      </c>
    </row>
    <row r="4" spans="1:6" x14ac:dyDescent="0.25">
      <c r="A4" s="1" t="s">
        <v>0</v>
      </c>
      <c r="B4" s="1"/>
      <c r="C4" s="1"/>
      <c r="D4" s="1"/>
      <c r="E4" s="1"/>
    </row>
    <row r="6" spans="1:6" x14ac:dyDescent="0.25">
      <c r="A6" s="2">
        <v>42</v>
      </c>
      <c r="B6" s="2" t="s">
        <v>11</v>
      </c>
      <c r="C6" t="s">
        <v>1</v>
      </c>
      <c r="D6" s="2">
        <f>A6/2</f>
        <v>21</v>
      </c>
      <c r="E6" s="2">
        <f>A6/2</f>
        <v>21</v>
      </c>
      <c r="F6" t="s">
        <v>26</v>
      </c>
    </row>
    <row r="7" spans="1:6" x14ac:dyDescent="0.25">
      <c r="A7" s="2">
        <v>12</v>
      </c>
      <c r="B7" s="2" t="s">
        <v>11</v>
      </c>
      <c r="C7" t="s">
        <v>2</v>
      </c>
      <c r="D7" s="2">
        <f>A7/2</f>
        <v>6</v>
      </c>
      <c r="E7" s="2">
        <f>A7/2</f>
        <v>6</v>
      </c>
      <c r="F7" t="s">
        <v>26</v>
      </c>
    </row>
    <row r="8" spans="1:6" x14ac:dyDescent="0.25">
      <c r="A8" s="2">
        <f>16.5+1.5</f>
        <v>18</v>
      </c>
      <c r="B8" s="2" t="s">
        <v>3</v>
      </c>
      <c r="C8" t="s">
        <v>16</v>
      </c>
      <c r="D8" s="2">
        <f>A8</f>
        <v>18</v>
      </c>
      <c r="E8" s="3" t="s">
        <v>4</v>
      </c>
      <c r="F8" s="2" t="s">
        <v>27</v>
      </c>
    </row>
    <row r="9" spans="1:6" x14ac:dyDescent="0.25">
      <c r="A9" s="3">
        <v>0</v>
      </c>
      <c r="B9" s="2" t="s">
        <v>3</v>
      </c>
      <c r="C9" t="s">
        <v>34</v>
      </c>
      <c r="D9" s="3">
        <v>0</v>
      </c>
      <c r="E9" s="3"/>
      <c r="F9" s="2" t="s">
        <v>27</v>
      </c>
    </row>
    <row r="10" spans="1:6" x14ac:dyDescent="0.25">
      <c r="A10" s="2">
        <v>99.2</v>
      </c>
      <c r="B10" s="2" t="s">
        <v>12</v>
      </c>
      <c r="C10" t="s">
        <v>10</v>
      </c>
      <c r="D10" s="2">
        <f>A10/2</f>
        <v>49.6</v>
      </c>
      <c r="E10" s="2">
        <f>A10/2</f>
        <v>49.6</v>
      </c>
      <c r="F10" t="s">
        <v>26</v>
      </c>
    </row>
    <row r="11" spans="1:6" x14ac:dyDescent="0.25">
      <c r="A11" s="2"/>
      <c r="B11" s="2"/>
      <c r="D11" s="2"/>
      <c r="E11" s="2"/>
    </row>
    <row r="12" spans="1:6" x14ac:dyDescent="0.25">
      <c r="A12" s="5" t="s">
        <v>13</v>
      </c>
      <c r="B12" s="2"/>
      <c r="D12" s="2"/>
      <c r="E12" s="2"/>
    </row>
    <row r="13" spans="1:6" x14ac:dyDescent="0.25">
      <c r="A13" s="2"/>
      <c r="B13" s="2"/>
      <c r="D13" s="2"/>
      <c r="E13" s="2"/>
    </row>
    <row r="14" spans="1:6" x14ac:dyDescent="0.25">
      <c r="A14" s="2">
        <v>0</v>
      </c>
      <c r="B14" s="2" t="s">
        <v>3</v>
      </c>
      <c r="C14" t="s">
        <v>14</v>
      </c>
      <c r="D14" s="2">
        <v>0</v>
      </c>
      <c r="E14" s="2">
        <v>0</v>
      </c>
      <c r="F14" t="s">
        <v>26</v>
      </c>
    </row>
    <row r="15" spans="1:6" x14ac:dyDescent="0.25">
      <c r="A15" s="2">
        <f>11+2</f>
        <v>13</v>
      </c>
      <c r="B15" s="2" t="s">
        <v>3</v>
      </c>
      <c r="C15" t="s">
        <v>15</v>
      </c>
      <c r="D15" s="2">
        <f>A15</f>
        <v>13</v>
      </c>
      <c r="E15" s="3" t="s">
        <v>4</v>
      </c>
      <c r="F15" s="2" t="s">
        <v>27</v>
      </c>
    </row>
    <row r="16" spans="1:6" x14ac:dyDescent="0.25">
      <c r="A16" s="2">
        <v>8.7899999999999991</v>
      </c>
      <c r="B16" s="2" t="s">
        <v>3</v>
      </c>
      <c r="C16" t="s">
        <v>19</v>
      </c>
      <c r="D16" s="2">
        <f>A16/2</f>
        <v>4.3949999999999996</v>
      </c>
      <c r="E16" s="2">
        <f>A16/2</f>
        <v>4.3949999999999996</v>
      </c>
      <c r="F16" t="s">
        <v>26</v>
      </c>
    </row>
    <row r="17" spans="1:6" x14ac:dyDescent="0.25">
      <c r="A17" s="10">
        <v>8.59</v>
      </c>
      <c r="B17" s="2" t="s">
        <v>3</v>
      </c>
      <c r="C17" t="s">
        <v>17</v>
      </c>
      <c r="D17" s="2">
        <f>A17</f>
        <v>8.59</v>
      </c>
      <c r="E17" s="3" t="s">
        <v>4</v>
      </c>
      <c r="F17" s="2" t="s">
        <v>28</v>
      </c>
    </row>
    <row r="18" spans="1:6" x14ac:dyDescent="0.25">
      <c r="A18" s="2">
        <v>80</v>
      </c>
      <c r="B18" s="2" t="s">
        <v>12</v>
      </c>
      <c r="C18" t="s">
        <v>18</v>
      </c>
      <c r="D18" s="2">
        <f>A18/2</f>
        <v>40</v>
      </c>
      <c r="E18" s="2">
        <f>A18/2</f>
        <v>40</v>
      </c>
      <c r="F18" t="s">
        <v>26</v>
      </c>
    </row>
    <row r="19" spans="1:6" x14ac:dyDescent="0.25">
      <c r="A19" s="2">
        <v>-42.2</v>
      </c>
      <c r="B19" s="2" t="s">
        <v>12</v>
      </c>
      <c r="C19" t="s">
        <v>79</v>
      </c>
      <c r="D19" s="2">
        <f>A19/2</f>
        <v>-21.1</v>
      </c>
      <c r="E19" s="2">
        <f>A19/2</f>
        <v>-21.1</v>
      </c>
      <c r="F19" s="2" t="s">
        <v>28</v>
      </c>
    </row>
    <row r="20" spans="1:6" x14ac:dyDescent="0.25">
      <c r="A20" s="2"/>
      <c r="B20" s="2"/>
      <c r="D20" s="2"/>
      <c r="E20" s="2"/>
    </row>
    <row r="21" spans="1:6" x14ac:dyDescent="0.25">
      <c r="A21" s="5" t="s">
        <v>20</v>
      </c>
      <c r="B21" s="2"/>
      <c r="D21" s="2"/>
      <c r="E21" s="2"/>
    </row>
    <row r="22" spans="1:6" x14ac:dyDescent="0.25">
      <c r="A22" s="2"/>
      <c r="B22" s="2"/>
      <c r="D22" s="2"/>
      <c r="E22" s="2"/>
    </row>
    <row r="23" spans="1:6" x14ac:dyDescent="0.25">
      <c r="A23" s="2">
        <v>0</v>
      </c>
      <c r="B23" s="2" t="s">
        <v>3</v>
      </c>
      <c r="C23" t="s">
        <v>21</v>
      </c>
      <c r="D23" s="2">
        <v>0</v>
      </c>
      <c r="E23" s="2">
        <v>0</v>
      </c>
      <c r="F23" t="s">
        <v>26</v>
      </c>
    </row>
    <row r="24" spans="1:6" x14ac:dyDescent="0.25">
      <c r="A24" s="2">
        <f>9.6+1.4</f>
        <v>11</v>
      </c>
      <c r="B24" s="2" t="s">
        <v>3</v>
      </c>
      <c r="C24" t="s">
        <v>22</v>
      </c>
      <c r="D24" s="2">
        <f>A24</f>
        <v>11</v>
      </c>
      <c r="E24" s="3">
        <v>0</v>
      </c>
      <c r="F24" s="2" t="s">
        <v>27</v>
      </c>
    </row>
    <row r="25" spans="1:6" x14ac:dyDescent="0.25">
      <c r="A25" s="2">
        <v>11.7</v>
      </c>
      <c r="B25" s="2" t="s">
        <v>3</v>
      </c>
      <c r="C25" t="s">
        <v>31</v>
      </c>
      <c r="D25" s="2">
        <f>A25</f>
        <v>11.7</v>
      </c>
      <c r="E25" s="3" t="s">
        <v>4</v>
      </c>
      <c r="F25" s="2" t="s">
        <v>27</v>
      </c>
    </row>
    <row r="26" spans="1:6" x14ac:dyDescent="0.25">
      <c r="A26" s="3">
        <v>0</v>
      </c>
      <c r="B26" s="2" t="s">
        <v>3</v>
      </c>
      <c r="C26" t="s">
        <v>23</v>
      </c>
      <c r="D26" s="3">
        <v>0</v>
      </c>
      <c r="E26" s="2"/>
      <c r="F26" t="s">
        <v>27</v>
      </c>
    </row>
    <row r="27" spans="1:6" x14ac:dyDescent="0.25">
      <c r="A27" s="2">
        <f>13.1+1.9</f>
        <v>15</v>
      </c>
      <c r="B27" s="2" t="s">
        <v>3</v>
      </c>
      <c r="C27" t="s">
        <v>30</v>
      </c>
      <c r="D27" s="2">
        <f>A27</f>
        <v>15</v>
      </c>
      <c r="E27" s="3" t="s">
        <v>4</v>
      </c>
      <c r="F27" s="2" t="s">
        <v>27</v>
      </c>
    </row>
    <row r="28" spans="1:6" x14ac:dyDescent="0.25">
      <c r="A28" s="2">
        <v>2</v>
      </c>
      <c r="B28" s="2" t="s">
        <v>3</v>
      </c>
      <c r="C28" t="s">
        <v>29</v>
      </c>
      <c r="D28" s="2">
        <f>A28</f>
        <v>2</v>
      </c>
      <c r="E28" s="3" t="s">
        <v>4</v>
      </c>
      <c r="F28" s="2" t="s">
        <v>27</v>
      </c>
    </row>
    <row r="29" spans="1:6" x14ac:dyDescent="0.25">
      <c r="A29" s="2">
        <v>15</v>
      </c>
      <c r="B29" s="2" t="s">
        <v>12</v>
      </c>
      <c r="C29" t="s">
        <v>24</v>
      </c>
      <c r="D29" s="2">
        <f>A29/2</f>
        <v>7.5</v>
      </c>
      <c r="E29" s="2">
        <f>A29/2</f>
        <v>7.5</v>
      </c>
      <c r="F29" t="s">
        <v>26</v>
      </c>
    </row>
    <row r="30" spans="1:6" x14ac:dyDescent="0.25">
      <c r="A30" s="2"/>
      <c r="B30" s="2"/>
      <c r="D30" s="2"/>
      <c r="E30" s="2"/>
    </row>
    <row r="31" spans="1:6" x14ac:dyDescent="0.25">
      <c r="A31" s="5" t="s">
        <v>44</v>
      </c>
      <c r="B31" s="2"/>
      <c r="D31" s="2"/>
      <c r="E31" s="2"/>
    </row>
    <row r="32" spans="1:6" x14ac:dyDescent="0.25">
      <c r="A32" s="2"/>
      <c r="B32" s="2"/>
      <c r="D32" s="2"/>
      <c r="E32" s="2"/>
    </row>
    <row r="33" spans="1:6" x14ac:dyDescent="0.25">
      <c r="A33" s="2">
        <f>2.72-0.5</f>
        <v>2.2200000000000002</v>
      </c>
      <c r="B33" s="2" t="s">
        <v>3</v>
      </c>
      <c r="C33" t="s">
        <v>32</v>
      </c>
      <c r="D33" s="2">
        <f>A33</f>
        <v>2.2200000000000002</v>
      </c>
      <c r="E33" s="3">
        <v>0</v>
      </c>
      <c r="F33" s="2" t="s">
        <v>27</v>
      </c>
    </row>
    <row r="34" spans="1:6" x14ac:dyDescent="0.25">
      <c r="A34" s="3">
        <v>0</v>
      </c>
      <c r="B34" s="2" t="s">
        <v>3</v>
      </c>
      <c r="C34" t="s">
        <v>33</v>
      </c>
      <c r="D34" s="3">
        <v>0</v>
      </c>
      <c r="E34" s="2"/>
      <c r="F34" t="s">
        <v>27</v>
      </c>
    </row>
    <row r="35" spans="1:6" x14ac:dyDescent="0.25">
      <c r="A35" s="2">
        <f>11.3+1.7</f>
        <v>13</v>
      </c>
      <c r="B35" s="2" t="s">
        <v>3</v>
      </c>
      <c r="C35" t="s">
        <v>35</v>
      </c>
      <c r="D35" s="2">
        <f>A35</f>
        <v>13</v>
      </c>
      <c r="E35" s="3" t="s">
        <v>4</v>
      </c>
      <c r="F35" s="2" t="s">
        <v>27</v>
      </c>
    </row>
    <row r="36" spans="1:6" x14ac:dyDescent="0.25">
      <c r="A36" s="2">
        <v>0</v>
      </c>
      <c r="B36" s="2" t="s">
        <v>3</v>
      </c>
      <c r="C36" t="s">
        <v>36</v>
      </c>
      <c r="D36" s="2">
        <v>0</v>
      </c>
      <c r="E36" s="2"/>
      <c r="F36" t="s">
        <v>27</v>
      </c>
    </row>
    <row r="37" spans="1:6" x14ac:dyDescent="0.25">
      <c r="A37" s="2">
        <f>17.9+2.1</f>
        <v>20</v>
      </c>
      <c r="B37" s="2" t="s">
        <v>3</v>
      </c>
      <c r="C37" t="s">
        <v>37</v>
      </c>
      <c r="D37" s="2">
        <f>A37</f>
        <v>20</v>
      </c>
      <c r="E37" s="3" t="s">
        <v>4</v>
      </c>
      <c r="F37" s="2" t="s">
        <v>27</v>
      </c>
    </row>
    <row r="38" spans="1:6" x14ac:dyDescent="0.25">
      <c r="A38" s="2">
        <v>6.56</v>
      </c>
      <c r="B38" s="2" t="s">
        <v>3</v>
      </c>
      <c r="C38" t="s">
        <v>38</v>
      </c>
      <c r="D38" s="2">
        <f>A38/2</f>
        <v>3.28</v>
      </c>
      <c r="E38" s="2">
        <f>A38/2</f>
        <v>3.28</v>
      </c>
      <c r="F38" t="s">
        <v>28</v>
      </c>
    </row>
    <row r="39" spans="1:6" x14ac:dyDescent="0.25">
      <c r="A39" s="2">
        <v>58.5</v>
      </c>
      <c r="B39" s="2" t="s">
        <v>12</v>
      </c>
      <c r="C39" t="s">
        <v>39</v>
      </c>
      <c r="D39" s="2">
        <f>A39/2</f>
        <v>29.25</v>
      </c>
      <c r="E39" s="2">
        <f>A39/2</f>
        <v>29.25</v>
      </c>
      <c r="F39" s="2" t="s">
        <v>26</v>
      </c>
    </row>
    <row r="40" spans="1:6" x14ac:dyDescent="0.25">
      <c r="A40" s="2"/>
      <c r="B40" s="2"/>
      <c r="D40" s="2"/>
      <c r="E40" s="2"/>
    </row>
    <row r="41" spans="1:6" x14ac:dyDescent="0.25">
      <c r="A41" s="5" t="s">
        <v>45</v>
      </c>
      <c r="B41" s="2"/>
      <c r="D41" s="2"/>
      <c r="E41" s="2"/>
    </row>
    <row r="42" spans="1:6" x14ac:dyDescent="0.25">
      <c r="A42" s="2"/>
      <c r="B42" s="2"/>
      <c r="D42" s="2"/>
      <c r="E42" s="2"/>
    </row>
    <row r="43" spans="1:6" x14ac:dyDescent="0.25">
      <c r="A43" s="2">
        <v>0</v>
      </c>
      <c r="B43" s="2" t="s">
        <v>3</v>
      </c>
      <c r="C43" t="s">
        <v>40</v>
      </c>
      <c r="D43" s="2">
        <f>A43</f>
        <v>0</v>
      </c>
      <c r="E43" s="2">
        <f>A43</f>
        <v>0</v>
      </c>
      <c r="F43" t="s">
        <v>26</v>
      </c>
    </row>
    <row r="44" spans="1:6" x14ac:dyDescent="0.25">
      <c r="A44" s="2">
        <f>18.8+2.2</f>
        <v>21</v>
      </c>
      <c r="B44" s="2" t="s">
        <v>3</v>
      </c>
      <c r="C44" t="s">
        <v>41</v>
      </c>
      <c r="D44" s="2">
        <f>A44</f>
        <v>21</v>
      </c>
      <c r="E44" s="3" t="s">
        <v>4</v>
      </c>
      <c r="F44" s="2" t="s">
        <v>27</v>
      </c>
    </row>
    <row r="45" spans="1:6" x14ac:dyDescent="0.25">
      <c r="A45" s="2">
        <f>6.4+0.6</f>
        <v>7</v>
      </c>
      <c r="B45" s="2" t="s">
        <v>3</v>
      </c>
      <c r="C45" t="s">
        <v>42</v>
      </c>
      <c r="D45" s="2">
        <f>A45</f>
        <v>7</v>
      </c>
      <c r="E45" s="2">
        <v>0</v>
      </c>
      <c r="F45" t="s">
        <v>27</v>
      </c>
    </row>
    <row r="46" spans="1:6" x14ac:dyDescent="0.25">
      <c r="A46" s="2">
        <f>15.75+1.25</f>
        <v>17</v>
      </c>
      <c r="B46" s="2" t="s">
        <v>3</v>
      </c>
      <c r="C46" t="s">
        <v>56</v>
      </c>
      <c r="D46" s="2">
        <f>6.5+0.5</f>
        <v>7</v>
      </c>
      <c r="E46" s="2">
        <f>9.25+0.75</f>
        <v>10</v>
      </c>
      <c r="F46" t="s">
        <v>27</v>
      </c>
    </row>
    <row r="47" spans="1:6" x14ac:dyDescent="0.25">
      <c r="A47" s="2">
        <v>5.07</v>
      </c>
      <c r="B47" s="2" t="s">
        <v>3</v>
      </c>
      <c r="C47" t="s">
        <v>43</v>
      </c>
      <c r="D47" s="2">
        <f>A47/2</f>
        <v>2.5350000000000001</v>
      </c>
      <c r="E47" s="2">
        <f>A47/2</f>
        <v>2.5350000000000001</v>
      </c>
      <c r="F47" t="s">
        <v>26</v>
      </c>
    </row>
    <row r="48" spans="1:6" x14ac:dyDescent="0.25">
      <c r="A48" s="2">
        <v>69</v>
      </c>
      <c r="B48" s="2" t="s">
        <v>12</v>
      </c>
      <c r="C48" t="s">
        <v>119</v>
      </c>
      <c r="D48" s="2">
        <f>A48/2</f>
        <v>34.5</v>
      </c>
      <c r="E48" s="2">
        <f>A48/2</f>
        <v>34.5</v>
      </c>
      <c r="F48" t="s">
        <v>26</v>
      </c>
    </row>
    <row r="49" spans="1:7" x14ac:dyDescent="0.25">
      <c r="A49" s="2"/>
      <c r="B49" s="2"/>
      <c r="D49" s="2"/>
      <c r="E49" s="2"/>
    </row>
    <row r="50" spans="1:7" x14ac:dyDescent="0.25">
      <c r="A50" s="5" t="s">
        <v>49</v>
      </c>
      <c r="B50" s="2"/>
      <c r="D50" s="2"/>
      <c r="E50" s="2"/>
    </row>
    <row r="51" spans="1:7" x14ac:dyDescent="0.25">
      <c r="A51" s="2"/>
      <c r="B51" s="2"/>
      <c r="D51" s="2"/>
      <c r="E51" s="2"/>
    </row>
    <row r="52" spans="1:7" x14ac:dyDescent="0.25">
      <c r="A52" s="2">
        <v>0</v>
      </c>
      <c r="B52" s="2" t="s">
        <v>3</v>
      </c>
      <c r="C52" t="s">
        <v>120</v>
      </c>
      <c r="D52" s="2">
        <f>A52</f>
        <v>0</v>
      </c>
      <c r="E52" s="2">
        <f>A52</f>
        <v>0</v>
      </c>
      <c r="F52" t="s">
        <v>26</v>
      </c>
    </row>
    <row r="53" spans="1:7" x14ac:dyDescent="0.25">
      <c r="A53" s="2">
        <f>13+2</f>
        <v>15</v>
      </c>
      <c r="B53" s="2" t="s">
        <v>3</v>
      </c>
      <c r="C53" t="s">
        <v>46</v>
      </c>
      <c r="D53" s="2">
        <f>A53</f>
        <v>15</v>
      </c>
      <c r="E53" s="3" t="s">
        <v>4</v>
      </c>
      <c r="F53" s="2" t="s">
        <v>27</v>
      </c>
    </row>
    <row r="54" spans="1:7" x14ac:dyDescent="0.25">
      <c r="A54" s="2">
        <f>16.6+2.4</f>
        <v>19</v>
      </c>
      <c r="B54" s="2" t="s">
        <v>3</v>
      </c>
      <c r="C54" t="s">
        <v>47</v>
      </c>
      <c r="D54" s="2">
        <f>A54</f>
        <v>19</v>
      </c>
      <c r="E54" s="3" t="s">
        <v>4</v>
      </c>
      <c r="F54" s="2" t="s">
        <v>27</v>
      </c>
    </row>
    <row r="55" spans="1:7" x14ac:dyDescent="0.25">
      <c r="A55" s="12">
        <v>55</v>
      </c>
      <c r="B55" s="2" t="s">
        <v>12</v>
      </c>
      <c r="C55" t="s">
        <v>48</v>
      </c>
      <c r="D55" s="13">
        <f>A55/2</f>
        <v>27.5</v>
      </c>
      <c r="E55" s="13">
        <f>A55/2</f>
        <v>27.5</v>
      </c>
      <c r="F55" t="s">
        <v>27</v>
      </c>
      <c r="G55" s="12" t="s">
        <v>111</v>
      </c>
    </row>
    <row r="56" spans="1:7" x14ac:dyDescent="0.25">
      <c r="A56" s="2"/>
      <c r="B56" s="2"/>
      <c r="D56" s="2"/>
      <c r="E56" s="2"/>
    </row>
    <row r="57" spans="1:7" x14ac:dyDescent="0.25">
      <c r="A57" s="5" t="s">
        <v>50</v>
      </c>
      <c r="B57" s="2"/>
      <c r="D57" s="2"/>
      <c r="E57" s="2"/>
    </row>
    <row r="58" spans="1:7" x14ac:dyDescent="0.25">
      <c r="A58" s="2"/>
      <c r="B58" s="2"/>
      <c r="D58" s="2"/>
      <c r="E58" s="2"/>
    </row>
    <row r="59" spans="1:7" x14ac:dyDescent="0.25">
      <c r="A59" s="2">
        <v>4.2</v>
      </c>
      <c r="B59" s="2" t="s">
        <v>3</v>
      </c>
      <c r="C59" t="s">
        <v>51</v>
      </c>
      <c r="D59" s="2">
        <f>A59</f>
        <v>4.2</v>
      </c>
      <c r="E59" s="3" t="s">
        <v>4</v>
      </c>
      <c r="F59" s="2" t="s">
        <v>28</v>
      </c>
    </row>
    <row r="60" spans="1:7" x14ac:dyDescent="0.25">
      <c r="A60" s="2">
        <f>8+3.8+1.2</f>
        <v>13</v>
      </c>
      <c r="B60" s="2" t="s">
        <v>3</v>
      </c>
      <c r="C60" t="s">
        <v>52</v>
      </c>
      <c r="D60" s="2">
        <f>A60</f>
        <v>13</v>
      </c>
      <c r="E60" s="3" t="s">
        <v>4</v>
      </c>
      <c r="F60" s="2" t="s">
        <v>27</v>
      </c>
    </row>
    <row r="61" spans="1:7" x14ac:dyDescent="0.25">
      <c r="A61" s="2">
        <f>11.8+1.2</f>
        <v>13</v>
      </c>
      <c r="B61" s="2" t="s">
        <v>3</v>
      </c>
      <c r="C61" t="s">
        <v>55</v>
      </c>
      <c r="D61" s="2">
        <f>A61</f>
        <v>13</v>
      </c>
      <c r="E61" s="3" t="s">
        <v>4</v>
      </c>
      <c r="F61" s="2" t="s">
        <v>27</v>
      </c>
    </row>
    <row r="62" spans="1:7" x14ac:dyDescent="0.25">
      <c r="A62" s="2">
        <v>10</v>
      </c>
      <c r="B62" s="2" t="s">
        <v>3</v>
      </c>
      <c r="C62" t="s">
        <v>53</v>
      </c>
      <c r="D62" s="2">
        <f>A62/2</f>
        <v>5</v>
      </c>
      <c r="E62" s="2">
        <f>A62/2</f>
        <v>5</v>
      </c>
      <c r="F62" s="2" t="s">
        <v>26</v>
      </c>
    </row>
    <row r="63" spans="1:7" x14ac:dyDescent="0.25">
      <c r="A63" s="2">
        <v>15</v>
      </c>
      <c r="B63" s="2" t="s">
        <v>12</v>
      </c>
      <c r="C63" t="s">
        <v>54</v>
      </c>
      <c r="D63" s="2">
        <f>A63/2</f>
        <v>7.5</v>
      </c>
      <c r="E63" s="2">
        <f>A63/2</f>
        <v>7.5</v>
      </c>
      <c r="F63" s="2" t="s">
        <v>26</v>
      </c>
    </row>
    <row r="64" spans="1:7" x14ac:dyDescent="0.25">
      <c r="A64" s="2"/>
      <c r="B64" s="2"/>
      <c r="D64" s="2"/>
      <c r="E64" s="2"/>
    </row>
    <row r="65" spans="1:6" x14ac:dyDescent="0.25">
      <c r="A65" s="5" t="s">
        <v>57</v>
      </c>
      <c r="B65" s="2"/>
      <c r="D65" s="2"/>
      <c r="E65" s="2"/>
    </row>
    <row r="66" spans="1:6" x14ac:dyDescent="0.25">
      <c r="A66" s="2"/>
      <c r="B66" s="2"/>
      <c r="D66" s="2"/>
      <c r="E66" s="2"/>
    </row>
    <row r="67" spans="1:6" x14ac:dyDescent="0.25">
      <c r="A67" s="2">
        <f>3.29+2.43</f>
        <v>5.7200000000000006</v>
      </c>
      <c r="B67" s="2" t="s">
        <v>3</v>
      </c>
      <c r="C67" t="s">
        <v>58</v>
      </c>
      <c r="D67" s="2">
        <f>A67/2</f>
        <v>2.8600000000000003</v>
      </c>
      <c r="E67" s="2">
        <f>A67/2</f>
        <v>2.8600000000000003</v>
      </c>
      <c r="F67" t="s">
        <v>27</v>
      </c>
    </row>
    <row r="68" spans="1:6" x14ac:dyDescent="0.25">
      <c r="A68" s="2">
        <f>12.8+1.2</f>
        <v>14</v>
      </c>
      <c r="B68" s="2" t="s">
        <v>3</v>
      </c>
      <c r="C68" t="s">
        <v>59</v>
      </c>
      <c r="D68" s="2">
        <f>A68</f>
        <v>14</v>
      </c>
      <c r="E68" s="3" t="s">
        <v>4</v>
      </c>
      <c r="F68" s="2" t="s">
        <v>27</v>
      </c>
    </row>
    <row r="69" spans="1:6" x14ac:dyDescent="0.25">
      <c r="A69" s="2">
        <v>8</v>
      </c>
      <c r="B69" s="2" t="s">
        <v>3</v>
      </c>
      <c r="C69" t="s">
        <v>60</v>
      </c>
      <c r="D69" s="2">
        <f>A69</f>
        <v>8</v>
      </c>
      <c r="E69" s="2">
        <v>0</v>
      </c>
      <c r="F69" t="s">
        <v>27</v>
      </c>
    </row>
    <row r="70" spans="1:6" x14ac:dyDescent="0.25">
      <c r="A70" s="2">
        <f>8.9+3.5+1.6</f>
        <v>14</v>
      </c>
      <c r="B70" s="2" t="s">
        <v>3</v>
      </c>
      <c r="C70" t="s">
        <v>61</v>
      </c>
      <c r="D70" s="2">
        <f>A70</f>
        <v>14</v>
      </c>
      <c r="E70" s="3" t="s">
        <v>4</v>
      </c>
      <c r="F70" s="2" t="s">
        <v>27</v>
      </c>
    </row>
    <row r="71" spans="1:6" x14ac:dyDescent="0.25">
      <c r="A71" s="2">
        <v>8</v>
      </c>
      <c r="B71" s="2" t="s">
        <v>3</v>
      </c>
      <c r="C71" t="s">
        <v>62</v>
      </c>
      <c r="D71" s="2">
        <f>A71/2</f>
        <v>4</v>
      </c>
      <c r="E71" s="2">
        <f>A71/2</f>
        <v>4</v>
      </c>
      <c r="F71" t="s">
        <v>26</v>
      </c>
    </row>
    <row r="72" spans="1:6" x14ac:dyDescent="0.25">
      <c r="A72" s="2">
        <v>17.899999999999999</v>
      </c>
      <c r="B72" s="2" t="s">
        <v>12</v>
      </c>
      <c r="C72" t="s">
        <v>63</v>
      </c>
      <c r="D72" s="2">
        <f>A72/2</f>
        <v>8.9499999999999993</v>
      </c>
      <c r="E72" s="2">
        <f>A72/2</f>
        <v>8.9499999999999993</v>
      </c>
      <c r="F72" s="2" t="s">
        <v>26</v>
      </c>
    </row>
    <row r="73" spans="1:6" x14ac:dyDescent="0.25">
      <c r="A73" s="2"/>
      <c r="B73" s="2"/>
      <c r="D73" s="2"/>
      <c r="E73" s="2"/>
    </row>
    <row r="74" spans="1:6" x14ac:dyDescent="0.25">
      <c r="A74" s="5" t="s">
        <v>80</v>
      </c>
      <c r="B74" s="2"/>
      <c r="D74" s="2"/>
      <c r="E74" s="2"/>
    </row>
    <row r="75" spans="1:6" x14ac:dyDescent="0.25">
      <c r="A75" s="2"/>
      <c r="B75" s="2"/>
      <c r="D75" s="2"/>
      <c r="E75" s="2"/>
    </row>
    <row r="76" spans="1:6" x14ac:dyDescent="0.25">
      <c r="A76" s="2">
        <v>0</v>
      </c>
      <c r="B76" s="2" t="s">
        <v>3</v>
      </c>
      <c r="C76" t="s">
        <v>64</v>
      </c>
      <c r="D76" s="2">
        <v>0</v>
      </c>
      <c r="E76" s="6"/>
      <c r="F76" t="s">
        <v>27</v>
      </c>
    </row>
    <row r="77" spans="1:6" x14ac:dyDescent="0.25">
      <c r="A77" s="2">
        <v>1.98</v>
      </c>
      <c r="B77" s="2" t="s">
        <v>3</v>
      </c>
      <c r="C77" t="s">
        <v>65</v>
      </c>
      <c r="D77" s="2">
        <f>A77</f>
        <v>1.98</v>
      </c>
      <c r="E77" s="2">
        <v>0</v>
      </c>
      <c r="F77" t="s">
        <v>27</v>
      </c>
    </row>
    <row r="78" spans="1:6" x14ac:dyDescent="0.25">
      <c r="A78" s="2">
        <f>9.9+3.5+1.6</f>
        <v>15</v>
      </c>
      <c r="B78" s="2" t="s">
        <v>3</v>
      </c>
      <c r="C78" t="s">
        <v>66</v>
      </c>
      <c r="D78" s="2">
        <f>A78</f>
        <v>15</v>
      </c>
      <c r="E78" s="3" t="s">
        <v>4</v>
      </c>
      <c r="F78" s="2" t="s">
        <v>27</v>
      </c>
    </row>
    <row r="79" spans="1:6" x14ac:dyDescent="0.25">
      <c r="A79" s="2">
        <f>11.1+0.9</f>
        <v>12</v>
      </c>
      <c r="B79" s="2" t="s">
        <v>3</v>
      </c>
      <c r="C79" t="s">
        <v>67</v>
      </c>
      <c r="D79" s="2">
        <f>A79</f>
        <v>12</v>
      </c>
      <c r="E79" s="2">
        <v>0</v>
      </c>
      <c r="F79" t="s">
        <v>27</v>
      </c>
    </row>
    <row r="80" spans="1:6" x14ac:dyDescent="0.25">
      <c r="A80" s="2">
        <f>12.6+1.4</f>
        <v>14</v>
      </c>
      <c r="B80" s="2" t="s">
        <v>3</v>
      </c>
      <c r="C80" t="s">
        <v>68</v>
      </c>
      <c r="D80" s="2">
        <f>A80</f>
        <v>14</v>
      </c>
      <c r="E80" s="3" t="s">
        <v>4</v>
      </c>
      <c r="F80" s="2" t="s">
        <v>27</v>
      </c>
    </row>
    <row r="81" spans="1:6" x14ac:dyDescent="0.25">
      <c r="A81" s="2">
        <v>7.88</v>
      </c>
      <c r="B81" s="2" t="s">
        <v>3</v>
      </c>
      <c r="C81" t="s">
        <v>69</v>
      </c>
      <c r="D81" s="2">
        <f>A81/2</f>
        <v>3.94</v>
      </c>
      <c r="E81" s="2">
        <f>A81/2</f>
        <v>3.94</v>
      </c>
      <c r="F81" t="s">
        <v>26</v>
      </c>
    </row>
    <row r="82" spans="1:6" x14ac:dyDescent="0.25">
      <c r="A82" s="2">
        <v>0.66</v>
      </c>
      <c r="B82" s="2" t="s">
        <v>3</v>
      </c>
      <c r="C82" t="s">
        <v>69</v>
      </c>
      <c r="D82" s="2">
        <f>A82/2</f>
        <v>0.33</v>
      </c>
      <c r="E82" s="2">
        <f>A82/2</f>
        <v>0.33</v>
      </c>
      <c r="F82" t="s">
        <v>27</v>
      </c>
    </row>
    <row r="83" spans="1:6" x14ac:dyDescent="0.25">
      <c r="A83" s="2">
        <v>50</v>
      </c>
      <c r="B83" s="2" t="s">
        <v>12</v>
      </c>
      <c r="C83" t="s">
        <v>70</v>
      </c>
      <c r="D83" s="2">
        <f>A83/2</f>
        <v>25</v>
      </c>
      <c r="E83" s="2">
        <f>A83/2</f>
        <v>25</v>
      </c>
      <c r="F83" s="2" t="s">
        <v>26</v>
      </c>
    </row>
    <row r="84" spans="1:6" x14ac:dyDescent="0.25">
      <c r="A84" s="2"/>
      <c r="B84" s="2"/>
      <c r="D84" s="2"/>
      <c r="E84" s="2"/>
    </row>
    <row r="85" spans="1:6" x14ac:dyDescent="0.25">
      <c r="A85" s="5" t="s">
        <v>81</v>
      </c>
      <c r="B85" s="2"/>
      <c r="D85" s="2"/>
      <c r="E85" s="2"/>
    </row>
    <row r="86" spans="1:6" x14ac:dyDescent="0.25">
      <c r="A86" s="2"/>
      <c r="B86" s="2"/>
      <c r="D86" s="2"/>
      <c r="E86" s="2"/>
    </row>
    <row r="87" spans="1:6" x14ac:dyDescent="0.25">
      <c r="A87" s="2">
        <v>0</v>
      </c>
      <c r="B87" s="2" t="s">
        <v>3</v>
      </c>
      <c r="C87" t="s">
        <v>71</v>
      </c>
      <c r="D87" s="2">
        <v>0</v>
      </c>
      <c r="E87" s="2">
        <v>0</v>
      </c>
      <c r="F87" t="s">
        <v>27</v>
      </c>
    </row>
    <row r="88" spans="1:6" x14ac:dyDescent="0.25">
      <c r="A88" s="2">
        <v>1.6</v>
      </c>
      <c r="B88" s="2" t="s">
        <v>3</v>
      </c>
      <c r="C88" t="s">
        <v>72</v>
      </c>
      <c r="D88" s="2">
        <f>A88/2</f>
        <v>0.8</v>
      </c>
      <c r="E88" s="2">
        <f>A88/2</f>
        <v>0.8</v>
      </c>
      <c r="F88" t="s">
        <v>27</v>
      </c>
    </row>
    <row r="89" spans="1:6" x14ac:dyDescent="0.25">
      <c r="A89" s="2">
        <f>14.4+1</f>
        <v>15.4</v>
      </c>
      <c r="B89" s="2" t="s">
        <v>3</v>
      </c>
      <c r="C89" t="s">
        <v>76</v>
      </c>
      <c r="D89" s="2">
        <f>A89/2</f>
        <v>7.7</v>
      </c>
      <c r="E89" s="2">
        <f>A89/2</f>
        <v>7.7</v>
      </c>
      <c r="F89" t="s">
        <v>73</v>
      </c>
    </row>
    <row r="90" spans="1:6" x14ac:dyDescent="0.25">
      <c r="A90" s="2">
        <v>0</v>
      </c>
      <c r="B90" s="2" t="s">
        <v>3</v>
      </c>
      <c r="C90" t="s">
        <v>74</v>
      </c>
      <c r="D90" s="2">
        <v>0</v>
      </c>
      <c r="E90" s="2">
        <v>0</v>
      </c>
      <c r="F90" t="s">
        <v>27</v>
      </c>
    </row>
    <row r="91" spans="1:6" x14ac:dyDescent="0.25">
      <c r="A91" s="2">
        <v>9</v>
      </c>
      <c r="B91" s="2" t="s">
        <v>3</v>
      </c>
      <c r="C91" t="s">
        <v>77</v>
      </c>
      <c r="D91" s="2">
        <f>A91/2</f>
        <v>4.5</v>
      </c>
      <c r="E91" s="2">
        <f>A91/2</f>
        <v>4.5</v>
      </c>
      <c r="F91" t="s">
        <v>27</v>
      </c>
    </row>
    <row r="92" spans="1:6" x14ac:dyDescent="0.25">
      <c r="A92" s="12">
        <f>13+14.5+2.5+2.5</f>
        <v>32.5</v>
      </c>
      <c r="B92" s="2" t="s">
        <v>3</v>
      </c>
      <c r="C92" t="s">
        <v>75</v>
      </c>
      <c r="D92" s="2">
        <f>A92/2</f>
        <v>16.25</v>
      </c>
      <c r="E92" s="2">
        <f>A92/2</f>
        <v>16.25</v>
      </c>
      <c r="F92" s="7" t="s">
        <v>129</v>
      </c>
    </row>
    <row r="93" spans="1:6" x14ac:dyDescent="0.25">
      <c r="A93" s="2">
        <v>13</v>
      </c>
      <c r="B93" s="2" t="s">
        <v>3</v>
      </c>
      <c r="C93" t="s">
        <v>82</v>
      </c>
      <c r="D93" s="2">
        <f>A93/2</f>
        <v>6.5</v>
      </c>
      <c r="E93" s="2">
        <f>A93/2</f>
        <v>6.5</v>
      </c>
      <c r="F93" s="7" t="s">
        <v>26</v>
      </c>
    </row>
    <row r="94" spans="1:6" x14ac:dyDescent="0.25">
      <c r="A94" s="2">
        <v>46.75</v>
      </c>
      <c r="B94" s="2" t="s">
        <v>12</v>
      </c>
      <c r="C94" t="s">
        <v>78</v>
      </c>
      <c r="D94" s="2">
        <f>A94/2</f>
        <v>23.375</v>
      </c>
      <c r="E94" s="2">
        <f>A94/2</f>
        <v>23.375</v>
      </c>
      <c r="F94" t="s">
        <v>26</v>
      </c>
    </row>
    <row r="95" spans="1:6" x14ac:dyDescent="0.25">
      <c r="A95" s="2"/>
      <c r="B95" s="2"/>
      <c r="D95" s="2"/>
      <c r="E95" s="2"/>
    </row>
    <row r="96" spans="1:6" x14ac:dyDescent="0.25">
      <c r="A96" s="5" t="s">
        <v>85</v>
      </c>
      <c r="B96" s="2"/>
      <c r="D96" s="2"/>
      <c r="E96" s="2"/>
    </row>
    <row r="97" spans="1:6" x14ac:dyDescent="0.25">
      <c r="A97" s="2"/>
      <c r="B97" s="2"/>
      <c r="D97" s="2"/>
      <c r="E97" s="2"/>
    </row>
    <row r="98" spans="1:6" x14ac:dyDescent="0.25">
      <c r="A98" s="2">
        <f>3.35-1</f>
        <v>2.35</v>
      </c>
      <c r="B98" s="2" t="s">
        <v>3</v>
      </c>
      <c r="C98" t="s">
        <v>83</v>
      </c>
      <c r="D98" s="2">
        <f>A98</f>
        <v>2.35</v>
      </c>
      <c r="E98" s="3" t="s">
        <v>4</v>
      </c>
      <c r="F98" s="2" t="s">
        <v>27</v>
      </c>
    </row>
    <row r="99" spans="1:6" x14ac:dyDescent="0.25">
      <c r="A99" s="2">
        <f>9+1</f>
        <v>10</v>
      </c>
      <c r="B99" s="2" t="s">
        <v>3</v>
      </c>
      <c r="C99" t="s">
        <v>84</v>
      </c>
      <c r="D99" s="2">
        <f>A99</f>
        <v>10</v>
      </c>
      <c r="E99" s="3" t="s">
        <v>4</v>
      </c>
      <c r="F99" s="2" t="s">
        <v>27</v>
      </c>
    </row>
    <row r="100" spans="1:6" x14ac:dyDescent="0.25">
      <c r="A100" s="2">
        <f>7.6</f>
        <v>7.6</v>
      </c>
      <c r="B100" s="2" t="s">
        <v>3</v>
      </c>
      <c r="C100" t="s">
        <v>86</v>
      </c>
      <c r="D100" s="2">
        <f>A100</f>
        <v>7.6</v>
      </c>
      <c r="E100" s="2">
        <v>0</v>
      </c>
      <c r="F100" t="s">
        <v>27</v>
      </c>
    </row>
    <row r="101" spans="1:6" x14ac:dyDescent="0.25">
      <c r="A101" s="2">
        <v>9</v>
      </c>
      <c r="B101" s="2" t="s">
        <v>3</v>
      </c>
      <c r="C101" t="s">
        <v>88</v>
      </c>
      <c r="D101" s="2">
        <f>A101</f>
        <v>9</v>
      </c>
      <c r="E101" s="3" t="s">
        <v>4</v>
      </c>
      <c r="F101" s="2" t="s">
        <v>27</v>
      </c>
    </row>
    <row r="102" spans="1:6" x14ac:dyDescent="0.25">
      <c r="A102" s="2">
        <v>22.9</v>
      </c>
      <c r="B102" s="2" t="s">
        <v>12</v>
      </c>
      <c r="C102" t="s">
        <v>87</v>
      </c>
      <c r="D102" s="2">
        <f>A102/2</f>
        <v>11.45</v>
      </c>
      <c r="E102" s="2">
        <f>A102/2</f>
        <v>11.45</v>
      </c>
      <c r="F102" t="s">
        <v>26</v>
      </c>
    </row>
    <row r="103" spans="1:6" x14ac:dyDescent="0.25">
      <c r="A103" s="2"/>
      <c r="B103" s="2"/>
    </row>
    <row r="104" spans="1:6" x14ac:dyDescent="0.25">
      <c r="A104" s="5" t="s">
        <v>89</v>
      </c>
      <c r="B104" s="2"/>
    </row>
    <row r="105" spans="1:6" x14ac:dyDescent="0.25">
      <c r="A105" s="2"/>
      <c r="B105" s="2"/>
    </row>
    <row r="106" spans="1:6" x14ac:dyDescent="0.25">
      <c r="A106" s="2">
        <f>2.74+1.63</f>
        <v>4.37</v>
      </c>
      <c r="B106" s="2" t="s">
        <v>3</v>
      </c>
      <c r="C106" t="s">
        <v>122</v>
      </c>
      <c r="D106" s="2">
        <f>A106</f>
        <v>4.37</v>
      </c>
      <c r="E106" s="3" t="s">
        <v>4</v>
      </c>
      <c r="F106" t="s">
        <v>27</v>
      </c>
    </row>
    <row r="107" spans="1:6" x14ac:dyDescent="0.25">
      <c r="A107" s="2">
        <f>9+1</f>
        <v>10</v>
      </c>
      <c r="B107" s="2" t="s">
        <v>3</v>
      </c>
      <c r="C107" t="s">
        <v>90</v>
      </c>
      <c r="D107" s="2">
        <f>A107/2</f>
        <v>5</v>
      </c>
      <c r="E107" s="2">
        <f>A107/2</f>
        <v>5</v>
      </c>
      <c r="F107" t="s">
        <v>27</v>
      </c>
    </row>
    <row r="108" spans="1:6" x14ac:dyDescent="0.25">
      <c r="A108" s="2">
        <v>0</v>
      </c>
      <c r="B108" s="2" t="s">
        <v>11</v>
      </c>
      <c r="C108" t="s">
        <v>92</v>
      </c>
      <c r="D108" s="2">
        <v>0</v>
      </c>
      <c r="E108" s="2">
        <v>0</v>
      </c>
      <c r="F108" t="s">
        <v>27</v>
      </c>
    </row>
    <row r="109" spans="1:6" x14ac:dyDescent="0.25">
      <c r="A109" s="2">
        <f>12.9+1.1</f>
        <v>14</v>
      </c>
      <c r="B109" s="2" t="s">
        <v>3</v>
      </c>
      <c r="C109" t="s">
        <v>91</v>
      </c>
      <c r="D109" s="2">
        <f>A109</f>
        <v>14</v>
      </c>
      <c r="E109" s="3" t="s">
        <v>4</v>
      </c>
      <c r="F109" t="s">
        <v>27</v>
      </c>
    </row>
    <row r="110" spans="1:6" x14ac:dyDescent="0.25">
      <c r="A110" s="2">
        <v>0</v>
      </c>
      <c r="B110" s="2" t="s">
        <v>3</v>
      </c>
      <c r="C110" t="s">
        <v>93</v>
      </c>
      <c r="D110" s="2">
        <v>0</v>
      </c>
      <c r="E110" s="2"/>
      <c r="F110" t="s">
        <v>27</v>
      </c>
    </row>
    <row r="111" spans="1:6" x14ac:dyDescent="0.25">
      <c r="A111" s="2">
        <f>17.5+2.5</f>
        <v>20</v>
      </c>
      <c r="B111" s="2" t="s">
        <v>3</v>
      </c>
      <c r="C111" t="s">
        <v>94</v>
      </c>
      <c r="D111" s="2">
        <f>A111</f>
        <v>20</v>
      </c>
      <c r="E111" s="3" t="s">
        <v>4</v>
      </c>
      <c r="F111" t="s">
        <v>27</v>
      </c>
    </row>
    <row r="112" spans="1:6" x14ac:dyDescent="0.25">
      <c r="A112" s="2">
        <v>5</v>
      </c>
      <c r="B112" s="2" t="s">
        <v>3</v>
      </c>
      <c r="C112" t="s">
        <v>96</v>
      </c>
      <c r="D112" s="2">
        <f>A112/2</f>
        <v>2.5</v>
      </c>
      <c r="E112" s="3">
        <f>A112/2</f>
        <v>2.5</v>
      </c>
      <c r="F112" t="s">
        <v>27</v>
      </c>
    </row>
    <row r="113" spans="1:6" x14ac:dyDescent="0.25">
      <c r="A113" s="2">
        <v>15</v>
      </c>
      <c r="B113" s="2" t="s">
        <v>12</v>
      </c>
      <c r="C113" t="s">
        <v>95</v>
      </c>
      <c r="D113" s="2">
        <f>A113/2</f>
        <v>7.5</v>
      </c>
      <c r="E113" s="2">
        <f>A113/2</f>
        <v>7.5</v>
      </c>
      <c r="F113" t="s">
        <v>27</v>
      </c>
    </row>
    <row r="114" spans="1:6" x14ac:dyDescent="0.25">
      <c r="A114" s="2"/>
      <c r="B114" s="2"/>
      <c r="D114" s="2"/>
      <c r="E114" s="2"/>
    </row>
    <row r="115" spans="1:6" x14ac:dyDescent="0.25">
      <c r="A115" s="5" t="s">
        <v>97</v>
      </c>
      <c r="B115" s="2"/>
      <c r="D115" s="2"/>
      <c r="E115" s="2"/>
    </row>
    <row r="116" spans="1:6" x14ac:dyDescent="0.25">
      <c r="A116" s="2"/>
      <c r="B116" s="2"/>
      <c r="D116" s="2"/>
      <c r="E116" s="2"/>
    </row>
    <row r="117" spans="1:6" x14ac:dyDescent="0.25">
      <c r="A117" s="2">
        <v>3.4</v>
      </c>
      <c r="B117" s="2" t="s">
        <v>3</v>
      </c>
      <c r="C117" t="s">
        <v>98</v>
      </c>
      <c r="D117" s="2">
        <f>A117</f>
        <v>3.4</v>
      </c>
      <c r="E117" s="3" t="s">
        <v>4</v>
      </c>
      <c r="F117" s="2" t="s">
        <v>27</v>
      </c>
    </row>
    <row r="118" spans="1:6" x14ac:dyDescent="0.25">
      <c r="A118" s="2">
        <f>3.4+0.4</f>
        <v>3.8</v>
      </c>
      <c r="B118" s="2" t="s">
        <v>3</v>
      </c>
      <c r="C118" t="s">
        <v>99</v>
      </c>
      <c r="D118" s="2">
        <f>A118</f>
        <v>3.8</v>
      </c>
      <c r="E118" s="3" t="s">
        <v>4</v>
      </c>
      <c r="F118" s="2" t="s">
        <v>27</v>
      </c>
    </row>
    <row r="119" spans="1:6" x14ac:dyDescent="0.25">
      <c r="A119" s="2">
        <f>12.8+1.2</f>
        <v>14</v>
      </c>
      <c r="B119" s="2" t="s">
        <v>3</v>
      </c>
      <c r="C119" t="s">
        <v>100</v>
      </c>
      <c r="D119" s="2">
        <f>A119</f>
        <v>14</v>
      </c>
      <c r="E119" s="3" t="s">
        <v>4</v>
      </c>
      <c r="F119" s="2" t="s">
        <v>27</v>
      </c>
    </row>
    <row r="120" spans="1:6" x14ac:dyDescent="0.25">
      <c r="A120" s="2">
        <v>14</v>
      </c>
      <c r="B120" s="2" t="s">
        <v>3</v>
      </c>
      <c r="C120" t="s">
        <v>101</v>
      </c>
      <c r="D120" s="2">
        <f>12.3+1.7</f>
        <v>14</v>
      </c>
      <c r="E120" s="2">
        <v>0</v>
      </c>
      <c r="F120" s="2" t="s">
        <v>27</v>
      </c>
    </row>
    <row r="121" spans="1:6" x14ac:dyDescent="0.25">
      <c r="A121" s="2">
        <v>51</v>
      </c>
      <c r="B121" s="2" t="s">
        <v>3</v>
      </c>
      <c r="C121" t="s">
        <v>102</v>
      </c>
      <c r="D121" s="2">
        <f>16.9+2.9+1.6</f>
        <v>21.4</v>
      </c>
      <c r="E121" s="2">
        <f>29.6</f>
        <v>29.6</v>
      </c>
      <c r="F121" s="2" t="s">
        <v>27</v>
      </c>
    </row>
    <row r="122" spans="1:6" x14ac:dyDescent="0.25">
      <c r="A122" s="2">
        <v>0</v>
      </c>
      <c r="B122" s="2" t="s">
        <v>3</v>
      </c>
      <c r="C122" t="s">
        <v>103</v>
      </c>
      <c r="D122" s="2">
        <v>0</v>
      </c>
      <c r="E122" s="2"/>
      <c r="F122" s="2" t="s">
        <v>27</v>
      </c>
    </row>
    <row r="123" spans="1:6" x14ac:dyDescent="0.25">
      <c r="A123" s="2">
        <v>21.5</v>
      </c>
      <c r="B123" s="2" t="s">
        <v>12</v>
      </c>
      <c r="C123" t="s">
        <v>104</v>
      </c>
      <c r="D123" s="2">
        <f>A123/2</f>
        <v>10.75</v>
      </c>
      <c r="E123" s="2">
        <f>A123/2</f>
        <v>10.75</v>
      </c>
      <c r="F123" s="2" t="s">
        <v>26</v>
      </c>
    </row>
    <row r="124" spans="1:6" x14ac:dyDescent="0.25">
      <c r="A124" s="2"/>
      <c r="B124" s="2"/>
      <c r="D124" s="2"/>
      <c r="E124" s="2"/>
    </row>
    <row r="125" spans="1:6" x14ac:dyDescent="0.25">
      <c r="A125" s="5" t="s">
        <v>105</v>
      </c>
      <c r="B125" s="2"/>
      <c r="D125" s="2"/>
      <c r="E125" s="2"/>
    </row>
    <row r="126" spans="1:6" x14ac:dyDescent="0.25">
      <c r="A126" s="2"/>
      <c r="B126" s="2"/>
      <c r="D126" s="2"/>
      <c r="E126" s="2"/>
    </row>
    <row r="127" spans="1:6" x14ac:dyDescent="0.25">
      <c r="A127" s="2">
        <v>19.8</v>
      </c>
      <c r="B127" s="2" t="s">
        <v>3</v>
      </c>
      <c r="C127" t="s">
        <v>106</v>
      </c>
      <c r="D127" s="2">
        <f>A127/2</f>
        <v>9.9</v>
      </c>
      <c r="E127" s="2">
        <f>A127/2</f>
        <v>9.9</v>
      </c>
      <c r="F127" t="s">
        <v>26</v>
      </c>
    </row>
    <row r="128" spans="1:6" x14ac:dyDescent="0.25">
      <c r="A128" s="2">
        <v>33.4</v>
      </c>
      <c r="B128" s="2" t="s">
        <v>11</v>
      </c>
      <c r="C128" t="s">
        <v>107</v>
      </c>
      <c r="D128" s="2">
        <f>A128/2</f>
        <v>16.7</v>
      </c>
      <c r="E128" s="2">
        <f>A128/2</f>
        <v>16.7</v>
      </c>
      <c r="F128" t="s">
        <v>26</v>
      </c>
    </row>
    <row r="129" spans="1:7" x14ac:dyDescent="0.25">
      <c r="A129" s="2">
        <v>-12.2</v>
      </c>
      <c r="B129" s="2" t="s">
        <v>11</v>
      </c>
      <c r="C129" t="s">
        <v>107</v>
      </c>
      <c r="D129" s="2">
        <f>A129/2</f>
        <v>-6.1</v>
      </c>
      <c r="E129" s="2">
        <f>A129/2</f>
        <v>-6.1</v>
      </c>
      <c r="F129" t="s">
        <v>27</v>
      </c>
    </row>
    <row r="130" spans="1:7" x14ac:dyDescent="0.25">
      <c r="A130" s="2">
        <v>11</v>
      </c>
      <c r="B130" s="2" t="s">
        <v>3</v>
      </c>
      <c r="C130" t="s">
        <v>108</v>
      </c>
      <c r="D130" s="2">
        <f>A130</f>
        <v>11</v>
      </c>
      <c r="E130" s="3" t="s">
        <v>4</v>
      </c>
      <c r="F130" s="2" t="s">
        <v>27</v>
      </c>
    </row>
    <row r="131" spans="1:7" x14ac:dyDescent="0.25">
      <c r="A131" s="2">
        <f>8.1+0.9</f>
        <v>9</v>
      </c>
      <c r="B131" s="2" t="s">
        <v>3</v>
      </c>
      <c r="C131" t="s">
        <v>109</v>
      </c>
      <c r="D131" s="2">
        <f>A131/2</f>
        <v>4.5</v>
      </c>
      <c r="E131" s="2">
        <f>A131/2</f>
        <v>4.5</v>
      </c>
      <c r="F131" t="s">
        <v>27</v>
      </c>
    </row>
    <row r="132" spans="1:7" x14ac:dyDescent="0.25">
      <c r="A132" s="2">
        <v>12</v>
      </c>
      <c r="B132" s="2" t="s">
        <v>11</v>
      </c>
      <c r="C132" t="s">
        <v>110</v>
      </c>
      <c r="D132" s="2">
        <f>A132/2</f>
        <v>6</v>
      </c>
      <c r="E132" s="2">
        <f>A132/2</f>
        <v>6</v>
      </c>
      <c r="F132" t="s">
        <v>26</v>
      </c>
    </row>
    <row r="133" spans="1:7" x14ac:dyDescent="0.25">
      <c r="A133" s="12">
        <f>12.9+4.1+1</f>
        <v>18</v>
      </c>
      <c r="B133" s="2" t="s">
        <v>3</v>
      </c>
      <c r="C133" t="s">
        <v>118</v>
      </c>
      <c r="D133" s="13">
        <f>A133</f>
        <v>18</v>
      </c>
      <c r="E133" s="3" t="s">
        <v>4</v>
      </c>
      <c r="F133" s="2" t="s">
        <v>27</v>
      </c>
      <c r="G133" s="12" t="s">
        <v>111</v>
      </c>
    </row>
    <row r="134" spans="1:7" x14ac:dyDescent="0.25">
      <c r="A134" s="2">
        <v>5.22</v>
      </c>
      <c r="B134" s="2" t="s">
        <v>3</v>
      </c>
      <c r="C134" t="s">
        <v>112</v>
      </c>
      <c r="D134" s="2">
        <f>A134</f>
        <v>5.22</v>
      </c>
      <c r="E134" s="3" t="s">
        <v>4</v>
      </c>
      <c r="F134" s="2" t="s">
        <v>26</v>
      </c>
    </row>
    <row r="135" spans="1:7" x14ac:dyDescent="0.25">
      <c r="A135" s="2">
        <v>48.88</v>
      </c>
      <c r="B135" s="2" t="s">
        <v>12</v>
      </c>
      <c r="C135" t="s">
        <v>113</v>
      </c>
      <c r="D135" s="2">
        <f>A135/2</f>
        <v>24.44</v>
      </c>
      <c r="E135" s="2">
        <f>A135/2</f>
        <v>24.44</v>
      </c>
      <c r="F135" s="2" t="s">
        <v>26</v>
      </c>
    </row>
    <row r="136" spans="1:7" x14ac:dyDescent="0.25">
      <c r="A136" s="2"/>
      <c r="B136" s="2"/>
      <c r="D136" s="2"/>
      <c r="E136" s="2"/>
    </row>
    <row r="137" spans="1:7" x14ac:dyDescent="0.25">
      <c r="A137" s="5" t="s">
        <v>114</v>
      </c>
      <c r="B137" s="2"/>
      <c r="D137" s="2"/>
      <c r="E137" s="2"/>
    </row>
    <row r="138" spans="1:7" x14ac:dyDescent="0.25">
      <c r="A138" s="2"/>
      <c r="B138" s="2"/>
      <c r="D138" s="2"/>
      <c r="E138" s="2"/>
    </row>
    <row r="139" spans="1:7" x14ac:dyDescent="0.25">
      <c r="A139" s="2">
        <v>217.65</v>
      </c>
      <c r="B139" s="2" t="s">
        <v>11</v>
      </c>
      <c r="C139" t="s">
        <v>115</v>
      </c>
      <c r="D139" s="2">
        <f>A139/2</f>
        <v>108.825</v>
      </c>
      <c r="E139" s="2">
        <f>A139/2</f>
        <v>108.825</v>
      </c>
      <c r="F139" t="s">
        <v>28</v>
      </c>
    </row>
    <row r="140" spans="1:7" x14ac:dyDescent="0.25">
      <c r="A140" s="2">
        <v>33.85</v>
      </c>
      <c r="B140" s="2" t="s">
        <v>11</v>
      </c>
      <c r="C140" t="s">
        <v>121</v>
      </c>
      <c r="D140" s="2">
        <f>A140/2</f>
        <v>16.925000000000001</v>
      </c>
      <c r="E140" s="2">
        <f>A140/2</f>
        <v>16.925000000000001</v>
      </c>
      <c r="F140" t="s">
        <v>28</v>
      </c>
    </row>
    <row r="141" spans="1:7" x14ac:dyDescent="0.25">
      <c r="A141" s="2">
        <v>9.49</v>
      </c>
      <c r="B141" s="2" t="s">
        <v>3</v>
      </c>
      <c r="C141" t="s">
        <v>116</v>
      </c>
      <c r="D141" s="2">
        <f>A141</f>
        <v>9.49</v>
      </c>
      <c r="E141" s="3" t="s">
        <v>4</v>
      </c>
      <c r="F141" s="2" t="s">
        <v>26</v>
      </c>
    </row>
    <row r="142" spans="1:7" x14ac:dyDescent="0.25">
      <c r="A142" s="2">
        <v>54.34</v>
      </c>
      <c r="B142" s="2" t="s">
        <v>11</v>
      </c>
      <c r="C142" t="s">
        <v>117</v>
      </c>
      <c r="D142" s="2">
        <f>A142/2</f>
        <v>27.17</v>
      </c>
      <c r="E142" s="2">
        <f>A142/2</f>
        <v>27.17</v>
      </c>
      <c r="F142" t="s">
        <v>28</v>
      </c>
    </row>
    <row r="143" spans="1:7" x14ac:dyDescent="0.25">
      <c r="A143" s="8"/>
      <c r="B143" s="8"/>
      <c r="C143" s="9"/>
      <c r="D143" s="8"/>
      <c r="E143" s="8"/>
      <c r="F143" s="9"/>
    </row>
    <row r="144" spans="1:7" x14ac:dyDescent="0.25">
      <c r="A144" s="2"/>
      <c r="B144" s="2"/>
      <c r="D144" s="2">
        <f>SUM(D6:D143)</f>
        <v>1027.0450000000003</v>
      </c>
      <c r="E144" s="2">
        <f>SUM(E6:E142)</f>
        <v>606.32499999999982</v>
      </c>
      <c r="F144" s="14">
        <f>SUM(D144:E144)</f>
        <v>1633.3700000000001</v>
      </c>
    </row>
    <row r="145" spans="1:7" x14ac:dyDescent="0.25">
      <c r="A145" s="2"/>
      <c r="B145" s="2"/>
      <c r="D145" s="2"/>
      <c r="E145" s="2"/>
    </row>
    <row r="146" spans="1:7" x14ac:dyDescent="0.25">
      <c r="A146" s="2"/>
      <c r="B146" s="2"/>
      <c r="C146" t="s">
        <v>123</v>
      </c>
      <c r="D146" s="2">
        <f>SUM(D135,D123,D113,D102,D94,D83,D72,D63,D55,D48,D39,D29,D18:D19,D10)</f>
        <v>286.21500000000003</v>
      </c>
      <c r="E146" s="2"/>
      <c r="G146" s="11"/>
    </row>
    <row r="147" spans="1:7" x14ac:dyDescent="0.25">
      <c r="A147" s="2"/>
      <c r="B147" s="2"/>
      <c r="C147" t="s">
        <v>124</v>
      </c>
      <c r="D147" s="2">
        <f>SUM(D141,D133:D134,D130:D131,D127,D117:D122,D109:D112,D106:D107,D98:D101,D87:D93,D76:D82,D67:D71,D59:D62,D52:D54,D43:D47,D33:D38,D23:D28,D14:D17,D8:D9)</f>
        <v>544.31000000000006</v>
      </c>
      <c r="E147" s="2"/>
    </row>
    <row r="148" spans="1:7" x14ac:dyDescent="0.25">
      <c r="A148" s="2"/>
      <c r="B148" s="2"/>
      <c r="C148" t="s">
        <v>125</v>
      </c>
      <c r="D148" s="8">
        <f>SUM(D142,D139:D140,D132,D128:D129,D6:D7)</f>
        <v>196.52</v>
      </c>
      <c r="E148" s="2"/>
    </row>
    <row r="149" spans="1:7" x14ac:dyDescent="0.25">
      <c r="A149" s="2"/>
      <c r="B149" s="2"/>
      <c r="D149" s="2">
        <f>SUM(D146:D148)</f>
        <v>1027.0450000000001</v>
      </c>
      <c r="E149" s="2"/>
    </row>
    <row r="150" spans="1:7" x14ac:dyDescent="0.25">
      <c r="A150" s="2"/>
      <c r="B150" s="2"/>
      <c r="D150" s="2"/>
      <c r="E150" s="2"/>
    </row>
    <row r="151" spans="1:7" x14ac:dyDescent="0.25">
      <c r="A151" s="2">
        <f>SUM(A6:A7,A10,A14,A16:A19,A23,A29,A38:A39,A43,A47:A48,A52,A59,A62:A63,A71:A72,A81,A83,A89,A93:A94,A102,A123,A127:A128,A132,A134:A135,A139:A142,-1)</f>
        <v>1028.6699999999998</v>
      </c>
      <c r="B151" s="2"/>
      <c r="C151" t="s">
        <v>127</v>
      </c>
      <c r="E151" s="2"/>
    </row>
    <row r="152" spans="1:7" x14ac:dyDescent="0.25">
      <c r="A152" s="2">
        <f>SUM(A8:A9,A15,A24:A28,A33:A37,A44:A46,A53:A54,A60:A61,A67:A70,A76:A80,A82,A87:A88,A90:A91,A98:A101,A106:A113,A117:A122,A129:A131,1,2.5)</f>
        <v>501.7000000000001</v>
      </c>
      <c r="B152" s="2"/>
      <c r="C152" t="s">
        <v>128</v>
      </c>
      <c r="E152" s="2"/>
    </row>
    <row r="153" spans="1:7" x14ac:dyDescent="0.25">
      <c r="A153" s="8">
        <f>SUM(A133,A92,A55,-2.5)</f>
        <v>103</v>
      </c>
      <c r="B153" s="2"/>
      <c r="C153" t="s">
        <v>126</v>
      </c>
      <c r="E153" s="2"/>
    </row>
    <row r="154" spans="1:7" x14ac:dyDescent="0.25">
      <c r="A154" s="2">
        <f>SUM(A151:A153)</f>
        <v>1633.37</v>
      </c>
      <c r="B154" s="2"/>
      <c r="E154" s="2"/>
    </row>
    <row r="155" spans="1:7" x14ac:dyDescent="0.25">
      <c r="A155" s="2"/>
      <c r="B155" s="2"/>
      <c r="D155" s="2"/>
      <c r="E155" s="2"/>
    </row>
    <row r="156" spans="1:7" x14ac:dyDescent="0.25">
      <c r="A156" s="2"/>
      <c r="B156" s="2"/>
      <c r="D156" s="2"/>
      <c r="E156" s="2"/>
    </row>
    <row r="157" spans="1:7" x14ac:dyDescent="0.25">
      <c r="A157" s="2"/>
      <c r="B157" s="2"/>
    </row>
    <row r="158" spans="1:7" x14ac:dyDescent="0.25">
      <c r="A158" s="2"/>
      <c r="B158" s="2"/>
    </row>
    <row r="159" spans="1:7" x14ac:dyDescent="0.25">
      <c r="A159" s="2"/>
      <c r="B159" s="2"/>
    </row>
    <row r="160" spans="1:7" x14ac:dyDescent="0.25">
      <c r="A160" s="2"/>
      <c r="B160" s="2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Gesamtkosten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2020-07-25T11:59:34Z</dcterms:created>
  <dcterms:modified xsi:type="dcterms:W3CDTF">2020-08-15T12:42:00Z</dcterms:modified>
</cp:coreProperties>
</file>