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Freizeit\Bilder, Fotos, Clips\2019-08-14 bis 18 Moskau &amp; St Petersburg\"/>
    </mc:Choice>
  </mc:AlternateContent>
  <bookViews>
    <workbookView xWindow="0" yWindow="0" windowWidth="28800" windowHeight="12435" activeTab="1"/>
  </bookViews>
  <sheets>
    <sheet name="Ausgaben &amp; Statistik" sheetId="1" r:id="rId1"/>
    <sheet name="Abhebungen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" l="1"/>
  <c r="D6" i="2"/>
  <c r="Q4" i="1"/>
  <c r="P4" i="1"/>
  <c r="N4" i="1"/>
  <c r="O4" i="1"/>
  <c r="M4" i="1"/>
  <c r="L4" i="1"/>
  <c r="J71" i="1"/>
  <c r="G71" i="1"/>
  <c r="D71" i="1"/>
  <c r="D69" i="1"/>
  <c r="D68" i="1"/>
  <c r="E66" i="1"/>
  <c r="E58" i="1"/>
  <c r="E57" i="1"/>
  <c r="E53" i="1"/>
  <c r="E52" i="1"/>
  <c r="E48" i="1"/>
  <c r="E44" i="1"/>
  <c r="E40" i="1"/>
  <c r="E37" i="1"/>
  <c r="E36" i="1"/>
  <c r="E34" i="1"/>
  <c r="E33" i="1"/>
  <c r="E27" i="1"/>
  <c r="E25" i="1"/>
  <c r="E23" i="1"/>
  <c r="E65" i="1"/>
  <c r="E64" i="1"/>
  <c r="E63" i="1"/>
  <c r="E62" i="1"/>
  <c r="E61" i="1"/>
  <c r="E59" i="1"/>
  <c r="E56" i="1"/>
  <c r="E55" i="1"/>
  <c r="E54" i="1"/>
  <c r="E51" i="1"/>
  <c r="E50" i="1"/>
  <c r="E49" i="1"/>
  <c r="E47" i="1"/>
  <c r="E46" i="1"/>
  <c r="E43" i="1"/>
  <c r="E42" i="1"/>
  <c r="E41" i="1"/>
  <c r="E39" i="1"/>
  <c r="E38" i="1"/>
  <c r="E35" i="1"/>
  <c r="E32" i="1"/>
  <c r="E31" i="1"/>
  <c r="E30" i="1"/>
  <c r="E28" i="1"/>
  <c r="E26" i="1"/>
  <c r="E22" i="1"/>
  <c r="E19" i="1"/>
  <c r="E20" i="1"/>
  <c r="E18" i="1"/>
  <c r="E17" i="1"/>
  <c r="E16" i="1"/>
  <c r="E15" i="1"/>
  <c r="E14" i="1"/>
  <c r="A66" i="1"/>
  <c r="F6" i="2"/>
  <c r="F5" i="2"/>
  <c r="F4" i="2"/>
  <c r="E24" i="1"/>
  <c r="E12" i="1"/>
  <c r="E13" i="1"/>
  <c r="D5" i="1"/>
  <c r="D9" i="1"/>
  <c r="D8" i="1"/>
</calcChain>
</file>

<file path=xl/sharedStrings.xml><?xml version="1.0" encoding="utf-8"?>
<sst xmlns="http://schemas.openxmlformats.org/spreadsheetml/2006/main" count="163" uniqueCount="95">
  <si>
    <t>Vorab</t>
  </si>
  <si>
    <t>Kosten Russland für 2 Personen</t>
  </si>
  <si>
    <t>Flüge MUC-DME und LED-MUC</t>
  </si>
  <si>
    <t>Visum Russland</t>
  </si>
  <si>
    <t>Moskau, Kreml</t>
  </si>
  <si>
    <t>Peterhof, Unterer Garten</t>
  </si>
  <si>
    <t>Einladungsschreiben für Visum</t>
  </si>
  <si>
    <t>Nachtzug Moskau-St Petersburg</t>
  </si>
  <si>
    <t>1. Tag (14.08.2019)</t>
  </si>
  <si>
    <t>Moskau Metro Tageskarten (24 h)</t>
  </si>
  <si>
    <t>Park and Fly MUC, Parkgebühr 5 Tage</t>
  </si>
  <si>
    <t>Moskau Bus DME-Domodedovskaya</t>
  </si>
  <si>
    <t>Moskau Mumu Mittagessen</t>
  </si>
  <si>
    <t>Moskau Eis Juliet</t>
  </si>
  <si>
    <t>Moskau Burger &amp; Hot Dog Mittagessen</t>
  </si>
  <si>
    <t>Rubrik</t>
  </si>
  <si>
    <t>Transport</t>
  </si>
  <si>
    <t>Essen</t>
  </si>
  <si>
    <t>Sonstiges</t>
  </si>
  <si>
    <t>Moskau Souvenir 2 Schlüsselanhänger</t>
  </si>
  <si>
    <t>Moskau Souvenir Matroschka</t>
  </si>
  <si>
    <t>Moskau Supermarkt Einkauf</t>
  </si>
  <si>
    <t>Übernachtung</t>
  </si>
  <si>
    <t>Moskau Hotel Formula Za Rulem 1 Ü</t>
  </si>
  <si>
    <t>2. Tag (15.08.2019)</t>
  </si>
  <si>
    <t>Moskau 3 Postkarten</t>
  </si>
  <si>
    <t>Moskau Teremok Mittagessen</t>
  </si>
  <si>
    <t>Flug</t>
  </si>
  <si>
    <t>Programm</t>
  </si>
  <si>
    <t>Moskau Basiliuskathedrale</t>
  </si>
  <si>
    <t>Moskau 2 Süßstücke</t>
  </si>
  <si>
    <t>Moskau Teremok Abendessen</t>
  </si>
  <si>
    <t>Moskau Papa's Bar</t>
  </si>
  <si>
    <t>3. Tag (16.08.2019)</t>
  </si>
  <si>
    <t>Anreise + Moskau</t>
  </si>
  <si>
    <t>Moskau</t>
  </si>
  <si>
    <t>St Petersburg</t>
  </si>
  <si>
    <t>St Petersburg Bus Bhf-Hotel</t>
  </si>
  <si>
    <t>St Petersburg Spar Einkauf</t>
  </si>
  <si>
    <t>St Petersburg Isaak-Kathedrale</t>
  </si>
  <si>
    <t>St Petersburg Dachnika Mittagessen</t>
  </si>
  <si>
    <t>St Petersburg Dachnika Trinkgeld</t>
  </si>
  <si>
    <t>St Petersburg Erlöserkirche</t>
  </si>
  <si>
    <t>St Petersburg Eremitage</t>
  </si>
  <si>
    <t>St Petersburg Supermarkt Einkauf</t>
  </si>
  <si>
    <t>St Petersburg Bootsfahrt Kanäle</t>
  </si>
  <si>
    <t>St Petersburg Kantine Abendessen</t>
  </si>
  <si>
    <t>St Petersburg Kantine Trinkgeld</t>
  </si>
  <si>
    <t>St Petersburg Kuchen</t>
  </si>
  <si>
    <t>St Petersburg Hotel Rybinskaya 2 Ü</t>
  </si>
  <si>
    <t>4. Tag (17.08.2019)</t>
  </si>
  <si>
    <t>Puschkin &amp; Peterhof</t>
  </si>
  <si>
    <t>St Petersburg Wasser</t>
  </si>
  <si>
    <t>St Petersburg Bhf Süßstücke</t>
  </si>
  <si>
    <t>Puschkin Katharinenpark</t>
  </si>
  <si>
    <t>Zug St Petersburg-Puschkin</t>
  </si>
  <si>
    <t>Puschkin Markt Kappe Thea</t>
  </si>
  <si>
    <t>St Petersburg Markt Kappe Juliet</t>
  </si>
  <si>
    <t>Puschkin Markt Mütze Juliet</t>
  </si>
  <si>
    <t>Puschkin Geld gefunden</t>
  </si>
  <si>
    <t>Puschkin Katharinenpalast</t>
  </si>
  <si>
    <t>Puschkin Supermarkt Einkauf</t>
  </si>
  <si>
    <t>Taxi Puschkin-Peterhof</t>
  </si>
  <si>
    <t>Taxi Puschkin-Peterhof Trinkgeld</t>
  </si>
  <si>
    <t>Tragflügelboot Peterhof-St Petersburg</t>
  </si>
  <si>
    <t>5. Tag (18.08.2019)</t>
  </si>
  <si>
    <t>St Petersburg Kantine Mittagessen</t>
  </si>
  <si>
    <t>St Petersburg Metrofahrt</t>
  </si>
  <si>
    <t>St Petersburg Bus zum Airport</t>
  </si>
  <si>
    <t>St Petersburg Airport Süßstück</t>
  </si>
  <si>
    <t>Airport Domodedovo</t>
  </si>
  <si>
    <t>Datum</t>
  </si>
  <si>
    <t>Ort</t>
  </si>
  <si>
    <t>Stadt</t>
  </si>
  <si>
    <t>Betrag [EUR]</t>
  </si>
  <si>
    <t>Kurs</t>
  </si>
  <si>
    <t>Betrag [RUB]</t>
  </si>
  <si>
    <t>Puschkin</t>
  </si>
  <si>
    <t>Mittlerer Kurs</t>
  </si>
  <si>
    <t>Barabhebungen Russland</t>
  </si>
  <si>
    <t>Preis p.P. 
[RUB]</t>
  </si>
  <si>
    <t>Preis pro Paar
[RUB]</t>
  </si>
  <si>
    <t>Preis pro Paar
[EUR]</t>
  </si>
  <si>
    <t>=</t>
  </si>
  <si>
    <t>Gesamtsumme pro Paar [EUR]</t>
  </si>
  <si>
    <t>Cash-Check</t>
  </si>
  <si>
    <t>abgehoben</t>
  </si>
  <si>
    <t>RUB</t>
  </si>
  <si>
    <t>ausgegeben</t>
  </si>
  <si>
    <t>übrig</t>
  </si>
  <si>
    <t>Differenz:</t>
  </si>
  <si>
    <t>EUR</t>
  </si>
  <si>
    <t>ok</t>
  </si>
  <si>
    <t>Übernachtungen</t>
  </si>
  <si>
    <t>Kostenaufteilung in EUR pro 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</si>
</sst>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8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 horizontal="left"/>
    </xf>
    <xf numFmtId="2" fontId="0" fillId="0" borderId="0" xfId="0" applyNumberFormat="1"/>
    <xf numFmtId="0" fontId="0" fillId="0" borderId="0" xfId="0" applyNumberFormat="1" applyAlignment="1">
      <alignment horizontal="left"/>
    </xf>
    <xf numFmtId="0" fontId="0" fillId="0" borderId="0" xfId="0" applyNumberFormat="1"/>
    <xf numFmtId="0" fontId="6" fillId="0" borderId="0" xfId="0" applyFont="1"/>
    <xf numFmtId="0" fontId="5" fillId="0" borderId="0" xfId="0" applyFont="1"/>
    <xf numFmtId="0" fontId="0" fillId="0" borderId="2" xfId="0" applyBorder="1"/>
    <xf numFmtId="14" fontId="6" fillId="0" borderId="1" xfId="0" applyNumberFormat="1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" xfId="0" applyNumberFormat="1" applyFont="1" applyBorder="1" applyAlignment="1">
      <alignment horizontal="left"/>
    </xf>
    <xf numFmtId="2" fontId="6" fillId="0" borderId="2" xfId="0" applyNumberFormat="1" applyFont="1" applyBorder="1" applyAlignment="1">
      <alignment horizontal="left"/>
    </xf>
    <xf numFmtId="0" fontId="6" fillId="0" borderId="3" xfId="0" applyFont="1" applyBorder="1"/>
    <xf numFmtId="0" fontId="0" fillId="0" borderId="1" xfId="0" applyBorder="1" applyAlignment="1">
      <alignment horizontal="left"/>
    </xf>
    <xf numFmtId="0" fontId="0" fillId="0" borderId="3" xfId="0" applyBorder="1"/>
    <xf numFmtId="0" fontId="0" fillId="0" borderId="2" xfId="0" applyNumberFormat="1" applyBorder="1"/>
    <xf numFmtId="0" fontId="0" fillId="0" borderId="1" xfId="0" applyBorder="1"/>
    <xf numFmtId="0" fontId="1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5" xfId="0" applyNumberFormat="1" applyBorder="1" applyAlignment="1">
      <alignment horizontal="left"/>
    </xf>
    <xf numFmtId="2" fontId="0" fillId="0" borderId="5" xfId="0" applyNumberFormat="1" applyBorder="1" applyAlignment="1">
      <alignment horizontal="left"/>
    </xf>
    <xf numFmtId="0" fontId="0" fillId="0" borderId="6" xfId="0" applyBorder="1"/>
    <xf numFmtId="0" fontId="1" fillId="0" borderId="4" xfId="0" applyFont="1" applyBorder="1"/>
    <xf numFmtId="0" fontId="0" fillId="0" borderId="5" xfId="0" applyBorder="1"/>
    <xf numFmtId="0" fontId="1" fillId="0" borderId="5" xfId="0" applyFont="1" applyBorder="1"/>
    <xf numFmtId="0" fontId="0" fillId="0" borderId="5" xfId="0" applyNumberFormat="1" applyBorder="1"/>
    <xf numFmtId="2" fontId="0" fillId="0" borderId="5" xfId="0" applyNumberFormat="1" applyBorder="1"/>
    <xf numFmtId="0" fontId="0" fillId="0" borderId="6" xfId="0" applyBorder="1" applyAlignment="1">
      <alignment horizontal="left"/>
    </xf>
    <xf numFmtId="14" fontId="6" fillId="0" borderId="7" xfId="0" applyNumberFormat="1" applyFont="1" applyBorder="1" applyAlignment="1">
      <alignment horizontal="left"/>
    </xf>
    <xf numFmtId="0" fontId="6" fillId="0" borderId="8" xfId="0" applyFont="1" applyBorder="1" applyAlignment="1">
      <alignment horizontal="left"/>
    </xf>
    <xf numFmtId="2" fontId="6" fillId="0" borderId="8" xfId="0" applyNumberFormat="1" applyFont="1" applyBorder="1" applyAlignment="1">
      <alignment horizontal="left"/>
    </xf>
    <xf numFmtId="0" fontId="6" fillId="0" borderId="9" xfId="0" applyFont="1" applyBorder="1"/>
    <xf numFmtId="14" fontId="6" fillId="0" borderId="10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1" xfId="0" applyNumberFormat="1" applyFont="1" applyBorder="1" applyAlignment="1">
      <alignment horizontal="left"/>
    </xf>
    <xf numFmtId="2" fontId="6" fillId="0" borderId="11" xfId="0" applyNumberFormat="1" applyFont="1" applyBorder="1" applyAlignment="1">
      <alignment horizontal="left"/>
    </xf>
    <xf numFmtId="0" fontId="6" fillId="0" borderId="12" xfId="0" applyFont="1" applyBorder="1"/>
    <xf numFmtId="14" fontId="6" fillId="0" borderId="13" xfId="0" applyNumberFormat="1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2" fontId="6" fillId="0" borderId="14" xfId="0" applyNumberFormat="1" applyFont="1" applyBorder="1" applyAlignment="1">
      <alignment horizontal="left"/>
    </xf>
    <xf numFmtId="0" fontId="6" fillId="0" borderId="15" xfId="0" applyFont="1" applyBorder="1"/>
    <xf numFmtId="0" fontId="5" fillId="0" borderId="16" xfId="0" applyFont="1" applyBorder="1" applyAlignment="1">
      <alignment horizontal="left"/>
    </xf>
    <xf numFmtId="0" fontId="5" fillId="0" borderId="16" xfId="0" applyNumberFormat="1" applyFont="1" applyBorder="1" applyAlignment="1">
      <alignment horizontal="left"/>
    </xf>
    <xf numFmtId="2" fontId="5" fillId="0" borderId="16" xfId="0" applyNumberFormat="1" applyFont="1" applyBorder="1" applyAlignment="1">
      <alignment horizontal="left"/>
    </xf>
    <xf numFmtId="0" fontId="5" fillId="0" borderId="17" xfId="0" applyFont="1" applyBorder="1"/>
    <xf numFmtId="0" fontId="5" fillId="0" borderId="11" xfId="0" applyFont="1" applyBorder="1" applyAlignment="1">
      <alignment horizontal="left"/>
    </xf>
    <xf numFmtId="0" fontId="5" fillId="0" borderId="11" xfId="0" applyNumberFormat="1" applyFont="1" applyBorder="1" applyAlignment="1">
      <alignment horizontal="left"/>
    </xf>
    <xf numFmtId="2" fontId="5" fillId="0" borderId="11" xfId="0" applyNumberFormat="1" applyFont="1" applyBorder="1" applyAlignment="1">
      <alignment horizontal="left"/>
    </xf>
    <xf numFmtId="0" fontId="5" fillId="0" borderId="12" xfId="0" applyFont="1" applyBorder="1"/>
    <xf numFmtId="0" fontId="6" fillId="0" borderId="18" xfId="0" applyFont="1" applyBorder="1" applyAlignment="1">
      <alignment horizontal="left"/>
    </xf>
    <xf numFmtId="0" fontId="6" fillId="0" borderId="18" xfId="0" applyNumberFormat="1" applyFont="1" applyBorder="1" applyAlignment="1">
      <alignment horizontal="left"/>
    </xf>
    <xf numFmtId="2" fontId="6" fillId="0" borderId="18" xfId="0" applyNumberFormat="1" applyFont="1" applyBorder="1" applyAlignment="1">
      <alignment horizontal="left"/>
    </xf>
    <xf numFmtId="0" fontId="6" fillId="0" borderId="19" xfId="0" applyFont="1" applyBorder="1"/>
    <xf numFmtId="0" fontId="5" fillId="0" borderId="16" xfId="0" applyFont="1" applyBorder="1"/>
    <xf numFmtId="0" fontId="6" fillId="0" borderId="11" xfId="0" applyFont="1" applyBorder="1"/>
    <xf numFmtId="0" fontId="6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8" xfId="0" applyNumberFormat="1" applyFont="1" applyBorder="1" applyAlignment="1">
      <alignment horizontal="left"/>
    </xf>
    <xf numFmtId="2" fontId="5" fillId="0" borderId="18" xfId="0" applyNumberFormat="1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1" xfId="0" applyFont="1" applyBorder="1"/>
    <xf numFmtId="0" fontId="0" fillId="0" borderId="11" xfId="0" applyBorder="1"/>
    <xf numFmtId="0" fontId="6" fillId="0" borderId="18" xfId="0" applyFont="1" applyBorder="1"/>
    <xf numFmtId="0" fontId="0" fillId="0" borderId="11" xfId="0" applyBorder="1" applyAlignment="1">
      <alignment horizontal="left"/>
    </xf>
    <xf numFmtId="0" fontId="5" fillId="0" borderId="18" xfId="0" applyFont="1" applyBorder="1"/>
    <xf numFmtId="0" fontId="5" fillId="0" borderId="19" xfId="0" applyFont="1" applyBorder="1"/>
    <xf numFmtId="0" fontId="0" fillId="0" borderId="20" xfId="0" applyBorder="1"/>
    <xf numFmtId="0" fontId="0" fillId="0" borderId="21" xfId="0" applyBorder="1" applyAlignment="1">
      <alignment horizontal="left"/>
    </xf>
    <xf numFmtId="0" fontId="0" fillId="2" borderId="0" xfId="0" applyFill="1" applyAlignment="1">
      <alignment horizontal="left"/>
    </xf>
    <xf numFmtId="0" fontId="1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0" fontId="2" fillId="0" borderId="1" xfId="0" applyFont="1" applyBorder="1" applyAlignment="1">
      <alignment horizontal="left"/>
    </xf>
    <xf numFmtId="0" fontId="0" fillId="0" borderId="21" xfId="0" applyBorder="1"/>
    <xf numFmtId="0" fontId="0" fillId="0" borderId="21" xfId="0" applyNumberFormat="1" applyBorder="1" applyAlignment="1">
      <alignment horizontal="left"/>
    </xf>
    <xf numFmtId="2" fontId="0" fillId="0" borderId="21" xfId="0" applyNumberFormat="1" applyBorder="1"/>
    <xf numFmtId="0" fontId="0" fillId="0" borderId="0" xfId="0" applyFill="1"/>
    <xf numFmtId="2" fontId="0" fillId="0" borderId="0" xfId="0" applyNumberFormat="1" applyFill="1" applyAlignment="1">
      <alignment horizontal="left"/>
    </xf>
    <xf numFmtId="2" fontId="0" fillId="0" borderId="0" xfId="0" applyNumberFormat="1" applyFill="1"/>
    <xf numFmtId="0" fontId="4" fillId="0" borderId="0" xfId="0" applyFont="1" applyFill="1" applyBorder="1"/>
    <xf numFmtId="0" fontId="0" fillId="3" borderId="0" xfId="0" applyFill="1" applyBorder="1"/>
    <xf numFmtId="0" fontId="1" fillId="2" borderId="2" xfId="0" applyFont="1" applyFill="1" applyBorder="1"/>
    <xf numFmtId="2" fontId="1" fillId="2" borderId="2" xfId="0" applyNumberFormat="1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FF00"/>
      <color rgb="FF00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/>
              <a:t>Kosten pro Person [EUR]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11111111111108E-2"/>
          <c:y val="0.21078521434820643"/>
          <c:w val="0.81388888888888888"/>
          <c:h val="0.5747947652376785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'Ausgaben &amp; Statistik'!$L$3:$Q$3</c:f>
              <c:strCache>
                <c:ptCount val="6"/>
                <c:pt idx="0">
                  <c:v>Flug</c:v>
                </c:pt>
                <c:pt idx="1">
                  <c:v>Transport</c:v>
                </c:pt>
                <c:pt idx="2">
                  <c:v>Programm</c:v>
                </c:pt>
                <c:pt idx="3">
                  <c:v>Übernachtungen</c:v>
                </c:pt>
                <c:pt idx="4">
                  <c:v>Essen</c:v>
                </c:pt>
                <c:pt idx="5">
                  <c:v>Sonstiges</c:v>
                </c:pt>
              </c:strCache>
            </c:strRef>
          </c:cat>
          <c:val>
            <c:numRef>
              <c:f>'Ausgaben &amp; Statistik'!$L$4:$Q$4</c:f>
              <c:numCache>
                <c:formatCode>0.00</c:formatCode>
                <c:ptCount val="6"/>
                <c:pt idx="0">
                  <c:v>276.95</c:v>
                </c:pt>
                <c:pt idx="1">
                  <c:v>76.200555555555539</c:v>
                </c:pt>
                <c:pt idx="2">
                  <c:v>91.126222222222211</c:v>
                </c:pt>
                <c:pt idx="3">
                  <c:v>39.534999999999997</c:v>
                </c:pt>
                <c:pt idx="4">
                  <c:v>64.4002411111111</c:v>
                </c:pt>
                <c:pt idx="5">
                  <c:v>55.942240000000005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371474</xdr:colOff>
      <xdr:row>0</xdr:row>
      <xdr:rowOff>0</xdr:rowOff>
    </xdr:from>
    <xdr:to>
      <xdr:col>16</xdr:col>
      <xdr:colOff>761999</xdr:colOff>
      <xdr:row>17</xdr:row>
      <xdr:rowOff>47625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1"/>
  <sheetViews>
    <sheetView topLeftCell="A43" workbookViewId="0">
      <selection sqref="A1:F1"/>
    </sheetView>
  </sheetViews>
  <sheetFormatPr baseColWidth="10" defaultRowHeight="15" x14ac:dyDescent="0.25"/>
  <cols>
    <col min="2" max="2" width="38.7109375" customWidth="1"/>
    <col min="3" max="3" width="13.140625" customWidth="1"/>
    <col min="4" max="5" width="13.140625" bestFit="1" customWidth="1"/>
    <col min="6" max="6" width="13.42578125" bestFit="1" customWidth="1"/>
    <col min="7" max="7" width="5.5703125" bestFit="1" customWidth="1"/>
    <col min="8" max="8" width="4.5703125" bestFit="1" customWidth="1"/>
    <col min="9" max="9" width="2" bestFit="1" customWidth="1"/>
    <col min="10" max="10" width="4.5703125" bestFit="1" customWidth="1"/>
    <col min="11" max="11" width="4.42578125" bestFit="1" customWidth="1"/>
    <col min="15" max="15" width="15.7109375" bestFit="1" customWidth="1"/>
  </cols>
  <sheetData>
    <row r="1" spans="1:19" x14ac:dyDescent="0.25">
      <c r="A1" s="5" t="s">
        <v>1</v>
      </c>
      <c r="B1" s="5"/>
      <c r="C1" s="5"/>
      <c r="D1" s="5"/>
      <c r="E1" s="5"/>
      <c r="F1" s="5"/>
      <c r="L1" s="4" t="s">
        <v>94</v>
      </c>
      <c r="M1" s="4"/>
      <c r="N1" s="4"/>
      <c r="O1" s="4"/>
      <c r="P1" s="4"/>
      <c r="Q1" s="4"/>
    </row>
    <row r="2" spans="1:19" ht="15.75" thickBot="1" x14ac:dyDescent="0.3"/>
    <row r="3" spans="1:19" ht="31.5" customHeight="1" thickBot="1" x14ac:dyDescent="0.3">
      <c r="A3" s="78" t="s">
        <v>0</v>
      </c>
      <c r="B3" s="79"/>
      <c r="C3" s="81" t="s">
        <v>80</v>
      </c>
      <c r="D3" s="81" t="s">
        <v>81</v>
      </c>
      <c r="E3" s="81" t="s">
        <v>82</v>
      </c>
      <c r="F3" s="80" t="s">
        <v>15</v>
      </c>
      <c r="L3" t="s">
        <v>27</v>
      </c>
      <c r="M3" t="s">
        <v>16</v>
      </c>
      <c r="N3" t="s">
        <v>28</v>
      </c>
      <c r="O3" t="s">
        <v>93</v>
      </c>
      <c r="P3" t="s">
        <v>17</v>
      </c>
      <c r="Q3" t="s">
        <v>18</v>
      </c>
    </row>
    <row r="4" spans="1:19" x14ac:dyDescent="0.25">
      <c r="A4" s="13">
        <v>43472</v>
      </c>
      <c r="B4" s="14" t="s">
        <v>2</v>
      </c>
      <c r="C4" s="14"/>
      <c r="D4" s="15"/>
      <c r="E4" s="16">
        <v>553.9</v>
      </c>
      <c r="F4" s="17" t="s">
        <v>27</v>
      </c>
      <c r="L4" s="6">
        <f>E4/2</f>
        <v>276.95</v>
      </c>
      <c r="M4" s="6">
        <f>SUM(E5,E11:E13,E24,E30,E48,E55,E57,E63:E64)/2</f>
        <v>76.200555555555539</v>
      </c>
      <c r="N4" s="6">
        <f>SUM(E8:E9,E25,E33,E36:E37,E39,E52:E53)/2</f>
        <v>91.126222222222211</v>
      </c>
      <c r="O4" s="6">
        <f>SUM(E20,E44)/2</f>
        <v>39.534999999999997</v>
      </c>
      <c r="P4" s="6">
        <f>SUM(E14:E16,E19,E23,E26:E28,E32,E34,E38,E40,E42:E43,E46:E47,E54,E58,E61,E65)/2</f>
        <v>64.4002411111111</v>
      </c>
      <c r="Q4" s="6">
        <f>SUM(E6:E7,E17:E18,E22,E31,E35,E41,E49:E51,E56,E59,E62)/2</f>
        <v>55.942240000000005</v>
      </c>
      <c r="S4" s="6"/>
    </row>
    <row r="5" spans="1:19" x14ac:dyDescent="0.25">
      <c r="A5" s="34">
        <v>43606</v>
      </c>
      <c r="B5" s="35" t="s">
        <v>7</v>
      </c>
      <c r="C5" s="36">
        <v>1861.3</v>
      </c>
      <c r="D5" s="36">
        <f>2*C5</f>
        <v>3722.6</v>
      </c>
      <c r="E5" s="36">
        <v>53.35</v>
      </c>
      <c r="F5" s="37" t="s">
        <v>16</v>
      </c>
    </row>
    <row r="6" spans="1:19" x14ac:dyDescent="0.25">
      <c r="A6" s="38">
        <v>43621</v>
      </c>
      <c r="B6" s="39" t="s">
        <v>6</v>
      </c>
      <c r="C6" s="39"/>
      <c r="D6" s="40"/>
      <c r="E6" s="41">
        <v>14.04</v>
      </c>
      <c r="F6" s="42" t="s">
        <v>18</v>
      </c>
    </row>
    <row r="7" spans="1:19" x14ac:dyDescent="0.25">
      <c r="A7" s="38">
        <v>43668</v>
      </c>
      <c r="B7" s="39" t="s">
        <v>3</v>
      </c>
      <c r="C7" s="39"/>
      <c r="D7" s="40"/>
      <c r="E7" s="41">
        <v>71</v>
      </c>
      <c r="F7" s="42" t="s">
        <v>18</v>
      </c>
    </row>
    <row r="8" spans="1:19" x14ac:dyDescent="0.25">
      <c r="A8" s="38">
        <v>43682</v>
      </c>
      <c r="B8" s="39" t="s">
        <v>4</v>
      </c>
      <c r="C8" s="39">
        <v>1000</v>
      </c>
      <c r="D8" s="40">
        <f>2*C8</f>
        <v>2000</v>
      </c>
      <c r="E8" s="41">
        <v>29</v>
      </c>
      <c r="F8" s="42" t="s">
        <v>28</v>
      </c>
    </row>
    <row r="9" spans="1:19" ht="15.75" thickBot="1" x14ac:dyDescent="0.3">
      <c r="A9" s="43">
        <v>43682</v>
      </c>
      <c r="B9" s="44" t="s">
        <v>5</v>
      </c>
      <c r="C9" s="44">
        <v>900</v>
      </c>
      <c r="D9" s="45">
        <f>2*C9</f>
        <v>1800</v>
      </c>
      <c r="E9" s="46">
        <v>26.1</v>
      </c>
      <c r="F9" s="47" t="s">
        <v>28</v>
      </c>
    </row>
    <row r="10" spans="1:19" ht="15.75" thickBot="1" x14ac:dyDescent="0.3">
      <c r="A10" s="22" t="s">
        <v>8</v>
      </c>
      <c r="B10" s="23"/>
      <c r="C10" s="24" t="s">
        <v>34</v>
      </c>
      <c r="D10" s="25"/>
      <c r="E10" s="26"/>
      <c r="F10" s="27"/>
    </row>
    <row r="11" spans="1:19" x14ac:dyDescent="0.25">
      <c r="A11" s="18"/>
      <c r="B11" s="48" t="s">
        <v>10</v>
      </c>
      <c r="C11" s="48"/>
      <c r="D11" s="49"/>
      <c r="E11" s="50">
        <v>40</v>
      </c>
      <c r="F11" s="51" t="s">
        <v>16</v>
      </c>
    </row>
    <row r="12" spans="1:19" x14ac:dyDescent="0.25">
      <c r="A12" s="18"/>
      <c r="B12" s="39" t="s">
        <v>11</v>
      </c>
      <c r="C12" s="39">
        <v>135</v>
      </c>
      <c r="D12" s="40">
        <v>270</v>
      </c>
      <c r="E12" s="41">
        <f>1.87+1.87+0.03+0.03</f>
        <v>3.8</v>
      </c>
      <c r="F12" s="42" t="s">
        <v>16</v>
      </c>
    </row>
    <row r="13" spans="1:19" x14ac:dyDescent="0.25">
      <c r="A13" s="18"/>
      <c r="B13" s="39" t="s">
        <v>9</v>
      </c>
      <c r="C13" s="39">
        <v>230</v>
      </c>
      <c r="D13" s="40">
        <v>460</v>
      </c>
      <c r="E13" s="41">
        <f>3.19+3.19+0.06+0.06</f>
        <v>6.4999999999999991</v>
      </c>
      <c r="F13" s="42" t="s">
        <v>16</v>
      </c>
    </row>
    <row r="14" spans="1:19" x14ac:dyDescent="0.25">
      <c r="A14" s="18"/>
      <c r="B14" s="52" t="s">
        <v>12</v>
      </c>
      <c r="C14" s="52"/>
      <c r="D14" s="53">
        <v>1483</v>
      </c>
      <c r="E14" s="54">
        <f>D14*A66</f>
        <v>20.478582222222222</v>
      </c>
      <c r="F14" s="55" t="s">
        <v>17</v>
      </c>
    </row>
    <row r="15" spans="1:19" x14ac:dyDescent="0.25">
      <c r="A15" s="18"/>
      <c r="B15" s="52" t="s">
        <v>13</v>
      </c>
      <c r="C15" s="52"/>
      <c r="D15" s="53">
        <v>100</v>
      </c>
      <c r="E15" s="54">
        <f>D15*A66</f>
        <v>1.3808888888888891</v>
      </c>
      <c r="F15" s="55" t="s">
        <v>17</v>
      </c>
    </row>
    <row r="16" spans="1:19" x14ac:dyDescent="0.25">
      <c r="A16" s="18"/>
      <c r="B16" s="52" t="s">
        <v>14</v>
      </c>
      <c r="C16" s="52"/>
      <c r="D16" s="53">
        <v>550</v>
      </c>
      <c r="E16" s="54">
        <f>D16*A66</f>
        <v>7.5948888888888897</v>
      </c>
      <c r="F16" s="55" t="s">
        <v>17</v>
      </c>
    </row>
    <row r="17" spans="1:7" x14ac:dyDescent="0.25">
      <c r="A17" s="18"/>
      <c r="B17" s="52" t="s">
        <v>20</v>
      </c>
      <c r="C17" s="52"/>
      <c r="D17" s="53">
        <v>350</v>
      </c>
      <c r="E17" s="54">
        <f>D17*A66</f>
        <v>4.8331111111111111</v>
      </c>
      <c r="F17" s="55" t="s">
        <v>18</v>
      </c>
    </row>
    <row r="18" spans="1:7" x14ac:dyDescent="0.25">
      <c r="A18" s="18"/>
      <c r="B18" s="52" t="s">
        <v>19</v>
      </c>
      <c r="C18" s="52"/>
      <c r="D18" s="53">
        <v>100</v>
      </c>
      <c r="E18" s="54">
        <f>D18*A66</f>
        <v>1.3808888888888891</v>
      </c>
      <c r="F18" s="55" t="s">
        <v>18</v>
      </c>
    </row>
    <row r="19" spans="1:7" x14ac:dyDescent="0.25">
      <c r="A19" s="18"/>
      <c r="B19" s="39" t="s">
        <v>21</v>
      </c>
      <c r="C19" s="39"/>
      <c r="D19" s="40">
        <v>448</v>
      </c>
      <c r="E19" s="41">
        <f>6.21+0.11</f>
        <v>6.32</v>
      </c>
      <c r="F19" s="42" t="s">
        <v>17</v>
      </c>
    </row>
    <row r="20" spans="1:7" ht="15.75" thickBot="1" x14ac:dyDescent="0.3">
      <c r="A20" s="18"/>
      <c r="B20" s="56" t="s">
        <v>23</v>
      </c>
      <c r="C20" s="56"/>
      <c r="D20" s="57">
        <v>1566.55</v>
      </c>
      <c r="E20" s="58">
        <f>21.73+0.38</f>
        <v>22.11</v>
      </c>
      <c r="F20" s="59" t="s">
        <v>22</v>
      </c>
      <c r="G20" s="10"/>
    </row>
    <row r="21" spans="1:7" ht="15.75" thickBot="1" x14ac:dyDescent="0.3">
      <c r="A21" s="28" t="s">
        <v>24</v>
      </c>
      <c r="B21" s="29"/>
      <c r="C21" s="30" t="s">
        <v>35</v>
      </c>
      <c r="D21" s="31"/>
      <c r="E21" s="32"/>
      <c r="F21" s="27"/>
    </row>
    <row r="22" spans="1:7" x14ac:dyDescent="0.25">
      <c r="A22" s="21"/>
      <c r="B22" s="60" t="s">
        <v>25</v>
      </c>
      <c r="C22" s="60"/>
      <c r="D22" s="49">
        <v>100</v>
      </c>
      <c r="E22" s="50">
        <f>D22*A66</f>
        <v>1.3808888888888891</v>
      </c>
      <c r="F22" s="51" t="s">
        <v>18</v>
      </c>
    </row>
    <row r="23" spans="1:7" x14ac:dyDescent="0.25">
      <c r="A23" s="21"/>
      <c r="B23" s="61" t="s">
        <v>26</v>
      </c>
      <c r="C23" s="61"/>
      <c r="D23" s="40">
        <v>538</v>
      </c>
      <c r="E23" s="41">
        <f>7.45+0.13</f>
        <v>7.58</v>
      </c>
      <c r="F23" s="42" t="s">
        <v>17</v>
      </c>
    </row>
    <row r="24" spans="1:7" x14ac:dyDescent="0.25">
      <c r="A24" s="21"/>
      <c r="B24" s="39" t="s">
        <v>9</v>
      </c>
      <c r="C24" s="39">
        <v>230</v>
      </c>
      <c r="D24" s="40">
        <v>460</v>
      </c>
      <c r="E24" s="41">
        <f>3.16+3.16+0.06+0.06</f>
        <v>6.4399999999999995</v>
      </c>
      <c r="F24" s="62" t="s">
        <v>16</v>
      </c>
      <c r="G24" s="3"/>
    </row>
    <row r="25" spans="1:7" x14ac:dyDescent="0.25">
      <c r="A25" s="21"/>
      <c r="B25" s="39" t="s">
        <v>29</v>
      </c>
      <c r="C25" s="39">
        <v>1000</v>
      </c>
      <c r="D25" s="40">
        <v>2000</v>
      </c>
      <c r="E25" s="41">
        <f>27.74+0.49</f>
        <v>28.229999999999997</v>
      </c>
      <c r="F25" s="62" t="s">
        <v>28</v>
      </c>
      <c r="G25" s="3"/>
    </row>
    <row r="26" spans="1:7" x14ac:dyDescent="0.25">
      <c r="A26" s="21"/>
      <c r="B26" s="52" t="s">
        <v>30</v>
      </c>
      <c r="C26" s="52"/>
      <c r="D26" s="53">
        <v>100</v>
      </c>
      <c r="E26" s="54">
        <f>D26*A66</f>
        <v>1.3808888888888891</v>
      </c>
      <c r="F26" s="63" t="s">
        <v>17</v>
      </c>
      <c r="G26" s="3"/>
    </row>
    <row r="27" spans="1:7" x14ac:dyDescent="0.25">
      <c r="A27" s="21"/>
      <c r="B27" s="39" t="s">
        <v>31</v>
      </c>
      <c r="C27" s="39"/>
      <c r="D27" s="40">
        <v>1172</v>
      </c>
      <c r="E27" s="41">
        <f>16.08+0.28</f>
        <v>16.36</v>
      </c>
      <c r="F27" s="62" t="s">
        <v>17</v>
      </c>
      <c r="G27" s="3"/>
    </row>
    <row r="28" spans="1:7" ht="15.75" thickBot="1" x14ac:dyDescent="0.3">
      <c r="A28" s="21"/>
      <c r="B28" s="64" t="s">
        <v>32</v>
      </c>
      <c r="C28" s="64"/>
      <c r="D28" s="65">
        <v>400</v>
      </c>
      <c r="E28" s="66">
        <f>D28*A66</f>
        <v>5.5235555555555562</v>
      </c>
      <c r="F28" s="67" t="s">
        <v>17</v>
      </c>
      <c r="G28" s="3"/>
    </row>
    <row r="29" spans="1:7" ht="15.75" thickBot="1" x14ac:dyDescent="0.3">
      <c r="A29" s="28" t="s">
        <v>33</v>
      </c>
      <c r="B29" s="23"/>
      <c r="C29" s="24" t="s">
        <v>36</v>
      </c>
      <c r="D29" s="25"/>
      <c r="E29" s="26"/>
      <c r="F29" s="33"/>
      <c r="G29" s="3"/>
    </row>
    <row r="30" spans="1:7" x14ac:dyDescent="0.25">
      <c r="A30" s="21"/>
      <c r="B30" s="48" t="s">
        <v>37</v>
      </c>
      <c r="C30" s="48">
        <v>40</v>
      </c>
      <c r="D30" s="49">
        <v>80</v>
      </c>
      <c r="E30" s="50">
        <f>D30*A66</f>
        <v>1.1047111111111112</v>
      </c>
      <c r="F30" s="68" t="s">
        <v>16</v>
      </c>
      <c r="G30" s="3"/>
    </row>
    <row r="31" spans="1:7" x14ac:dyDescent="0.25">
      <c r="A31" s="21"/>
      <c r="B31" s="52" t="s">
        <v>57</v>
      </c>
      <c r="C31" s="52"/>
      <c r="D31" s="53">
        <v>200</v>
      </c>
      <c r="E31" s="54">
        <f>D31*A66</f>
        <v>2.7617777777777781</v>
      </c>
      <c r="F31" s="63" t="s">
        <v>18</v>
      </c>
      <c r="G31" s="3"/>
    </row>
    <row r="32" spans="1:7" x14ac:dyDescent="0.25">
      <c r="A32" s="21"/>
      <c r="B32" s="52" t="s">
        <v>38</v>
      </c>
      <c r="C32" s="52"/>
      <c r="D32" s="54">
        <v>113.5</v>
      </c>
      <c r="E32" s="54">
        <f>D32*A66</f>
        <v>1.5673088888888891</v>
      </c>
      <c r="F32" s="63" t="s">
        <v>17</v>
      </c>
      <c r="G32" s="3"/>
    </row>
    <row r="33" spans="1:7" x14ac:dyDescent="0.25">
      <c r="A33" s="21"/>
      <c r="B33" s="39" t="s">
        <v>39</v>
      </c>
      <c r="C33" s="39">
        <v>550</v>
      </c>
      <c r="D33" s="40">
        <v>1100</v>
      </c>
      <c r="E33" s="41">
        <f>15.09+0.26</f>
        <v>15.35</v>
      </c>
      <c r="F33" s="62" t="s">
        <v>28</v>
      </c>
      <c r="G33" s="3"/>
    </row>
    <row r="34" spans="1:7" x14ac:dyDescent="0.25">
      <c r="A34" s="21"/>
      <c r="B34" s="39" t="s">
        <v>40</v>
      </c>
      <c r="C34" s="39"/>
      <c r="D34" s="40">
        <v>1370</v>
      </c>
      <c r="E34" s="41">
        <f>18.8+0.33</f>
        <v>19.13</v>
      </c>
      <c r="F34" s="62" t="s">
        <v>17</v>
      </c>
      <c r="G34" s="3"/>
    </row>
    <row r="35" spans="1:7" x14ac:dyDescent="0.25">
      <c r="A35" s="21"/>
      <c r="B35" s="52" t="s">
        <v>41</v>
      </c>
      <c r="C35" s="52"/>
      <c r="D35" s="53">
        <v>100</v>
      </c>
      <c r="E35" s="54">
        <f>D35*A66</f>
        <v>1.3808888888888891</v>
      </c>
      <c r="F35" s="63" t="s">
        <v>18</v>
      </c>
      <c r="G35" s="3"/>
    </row>
    <row r="36" spans="1:7" x14ac:dyDescent="0.25">
      <c r="A36" s="21"/>
      <c r="B36" s="39" t="s">
        <v>42</v>
      </c>
      <c r="C36" s="39">
        <v>350</v>
      </c>
      <c r="D36" s="40">
        <v>700</v>
      </c>
      <c r="E36" s="41">
        <f>9.61+0.17</f>
        <v>9.7799999999999994</v>
      </c>
      <c r="F36" s="62" t="s">
        <v>28</v>
      </c>
      <c r="G36" s="3"/>
    </row>
    <row r="37" spans="1:7" x14ac:dyDescent="0.25">
      <c r="A37" s="21"/>
      <c r="B37" s="39" t="s">
        <v>43</v>
      </c>
      <c r="C37" s="39">
        <v>700</v>
      </c>
      <c r="D37" s="40">
        <v>1400</v>
      </c>
      <c r="E37" s="41">
        <f>19.21+0.34</f>
        <v>19.55</v>
      </c>
      <c r="F37" s="62" t="s">
        <v>28</v>
      </c>
      <c r="G37" s="3"/>
    </row>
    <row r="38" spans="1:7" x14ac:dyDescent="0.25">
      <c r="A38" s="21"/>
      <c r="B38" s="52" t="s">
        <v>44</v>
      </c>
      <c r="C38" s="52"/>
      <c r="D38" s="53">
        <v>118</v>
      </c>
      <c r="E38" s="54">
        <f>D38*A66</f>
        <v>1.6294488888888889</v>
      </c>
      <c r="F38" s="63" t="s">
        <v>17</v>
      </c>
      <c r="G38" s="3"/>
    </row>
    <row r="39" spans="1:7" x14ac:dyDescent="0.25">
      <c r="A39" s="21"/>
      <c r="B39" s="52" t="s">
        <v>45</v>
      </c>
      <c r="C39" s="52">
        <v>700</v>
      </c>
      <c r="D39" s="53">
        <v>1400</v>
      </c>
      <c r="E39" s="54">
        <f>D39*A66</f>
        <v>19.332444444444445</v>
      </c>
      <c r="F39" s="63" t="s">
        <v>28</v>
      </c>
      <c r="G39" s="3"/>
    </row>
    <row r="40" spans="1:7" x14ac:dyDescent="0.25">
      <c r="A40" s="21"/>
      <c r="B40" s="39" t="s">
        <v>46</v>
      </c>
      <c r="C40" s="39"/>
      <c r="D40" s="40">
        <v>728</v>
      </c>
      <c r="E40" s="41">
        <f>9.99+0.17</f>
        <v>10.16</v>
      </c>
      <c r="F40" s="62" t="s">
        <v>17</v>
      </c>
      <c r="G40" s="3"/>
    </row>
    <row r="41" spans="1:7" x14ac:dyDescent="0.25">
      <c r="A41" s="21"/>
      <c r="B41" s="52" t="s">
        <v>47</v>
      </c>
      <c r="C41" s="69"/>
      <c r="D41" s="53">
        <v>100</v>
      </c>
      <c r="E41" s="54">
        <f>D41*A66</f>
        <v>1.3808888888888891</v>
      </c>
      <c r="F41" s="55" t="s">
        <v>18</v>
      </c>
    </row>
    <row r="42" spans="1:7" x14ac:dyDescent="0.25">
      <c r="A42" s="21"/>
      <c r="B42" s="52" t="s">
        <v>48</v>
      </c>
      <c r="C42" s="70"/>
      <c r="D42" s="53">
        <v>155</v>
      </c>
      <c r="E42" s="54">
        <f>D42*A66</f>
        <v>2.1403777777777777</v>
      </c>
      <c r="F42" s="55" t="s">
        <v>17</v>
      </c>
    </row>
    <row r="43" spans="1:7" x14ac:dyDescent="0.25">
      <c r="A43" s="21"/>
      <c r="B43" s="52" t="s">
        <v>44</v>
      </c>
      <c r="C43" s="70"/>
      <c r="D43" s="53">
        <v>145</v>
      </c>
      <c r="E43" s="54">
        <f>D43*A66</f>
        <v>2.0022888888888888</v>
      </c>
      <c r="F43" s="55" t="s">
        <v>17</v>
      </c>
    </row>
    <row r="44" spans="1:7" ht="15.75" thickBot="1" x14ac:dyDescent="0.3">
      <c r="A44" s="21"/>
      <c r="B44" s="56" t="s">
        <v>49</v>
      </c>
      <c r="C44" s="71"/>
      <c r="D44" s="57">
        <v>4080</v>
      </c>
      <c r="E44" s="58">
        <f>55.98+0.98</f>
        <v>56.959999999999994</v>
      </c>
      <c r="F44" s="59" t="s">
        <v>22</v>
      </c>
    </row>
    <row r="45" spans="1:7" ht="15.75" thickBot="1" x14ac:dyDescent="0.3">
      <c r="A45" s="28" t="s">
        <v>50</v>
      </c>
      <c r="B45" s="30"/>
      <c r="C45" s="30" t="s">
        <v>51</v>
      </c>
      <c r="D45" s="25"/>
      <c r="E45" s="26"/>
      <c r="F45" s="27"/>
    </row>
    <row r="46" spans="1:7" x14ac:dyDescent="0.25">
      <c r="A46" s="21"/>
      <c r="B46" s="60" t="s">
        <v>52</v>
      </c>
      <c r="C46" s="48"/>
      <c r="D46" s="49">
        <v>35</v>
      </c>
      <c r="E46" s="50">
        <f>D46*A66</f>
        <v>0.48331111111111114</v>
      </c>
      <c r="F46" s="51" t="s">
        <v>17</v>
      </c>
    </row>
    <row r="47" spans="1:7" x14ac:dyDescent="0.25">
      <c r="A47" s="21"/>
      <c r="B47" s="69" t="s">
        <v>53</v>
      </c>
      <c r="C47" s="52"/>
      <c r="D47" s="53">
        <v>60</v>
      </c>
      <c r="E47" s="54">
        <f>D47*A66</f>
        <v>0.82853333333333334</v>
      </c>
      <c r="F47" s="55" t="s">
        <v>17</v>
      </c>
    </row>
    <row r="48" spans="1:7" x14ac:dyDescent="0.25">
      <c r="A48" s="21"/>
      <c r="B48" s="61" t="s">
        <v>55</v>
      </c>
      <c r="C48" s="39">
        <v>47</v>
      </c>
      <c r="D48" s="40">
        <v>94</v>
      </c>
      <c r="E48" s="41">
        <f>1.29+0.02</f>
        <v>1.31</v>
      </c>
      <c r="F48" s="42" t="s">
        <v>16</v>
      </c>
    </row>
    <row r="49" spans="1:7" x14ac:dyDescent="0.25">
      <c r="A49" s="21"/>
      <c r="B49" s="69" t="s">
        <v>56</v>
      </c>
      <c r="C49" s="52"/>
      <c r="D49" s="53">
        <v>300</v>
      </c>
      <c r="E49" s="54">
        <f>D49*A66</f>
        <v>4.1426666666666669</v>
      </c>
      <c r="F49" s="55" t="s">
        <v>18</v>
      </c>
      <c r="G49" s="11"/>
    </row>
    <row r="50" spans="1:7" x14ac:dyDescent="0.25">
      <c r="A50" s="21"/>
      <c r="B50" s="69" t="s">
        <v>58</v>
      </c>
      <c r="C50" s="52"/>
      <c r="D50" s="53">
        <v>400</v>
      </c>
      <c r="E50" s="54">
        <f>D50*A66</f>
        <v>5.5235555555555562</v>
      </c>
      <c r="F50" s="55" t="s">
        <v>18</v>
      </c>
      <c r="G50" s="11"/>
    </row>
    <row r="51" spans="1:7" x14ac:dyDescent="0.25">
      <c r="A51" s="21"/>
      <c r="B51" s="69" t="s">
        <v>59</v>
      </c>
      <c r="C51" s="72"/>
      <c r="D51" s="53">
        <v>-100</v>
      </c>
      <c r="E51" s="54">
        <f>D51*A66</f>
        <v>-1.3808888888888891</v>
      </c>
      <c r="F51" s="55" t="s">
        <v>18</v>
      </c>
    </row>
    <row r="52" spans="1:7" x14ac:dyDescent="0.25">
      <c r="A52" s="21"/>
      <c r="B52" s="61" t="s">
        <v>54</v>
      </c>
      <c r="C52" s="39">
        <v>150</v>
      </c>
      <c r="D52" s="40">
        <v>300</v>
      </c>
      <c r="E52" s="41">
        <f>4.12+0.07</f>
        <v>4.1900000000000004</v>
      </c>
      <c r="F52" s="42" t="s">
        <v>28</v>
      </c>
    </row>
    <row r="53" spans="1:7" x14ac:dyDescent="0.25">
      <c r="A53" s="21"/>
      <c r="B53" s="61" t="s">
        <v>60</v>
      </c>
      <c r="C53" s="39">
        <v>1100</v>
      </c>
      <c r="D53" s="40">
        <v>1100</v>
      </c>
      <c r="E53" s="41">
        <f>30.19+0.53</f>
        <v>30.720000000000002</v>
      </c>
      <c r="F53" s="42" t="s">
        <v>28</v>
      </c>
    </row>
    <row r="54" spans="1:7" x14ac:dyDescent="0.25">
      <c r="A54" s="21"/>
      <c r="B54" s="69" t="s">
        <v>61</v>
      </c>
      <c r="C54" s="72"/>
      <c r="D54" s="53">
        <v>150</v>
      </c>
      <c r="E54" s="54">
        <f>D54*A66</f>
        <v>2.0713333333333335</v>
      </c>
      <c r="F54" s="55" t="s">
        <v>17</v>
      </c>
    </row>
    <row r="55" spans="1:7" x14ac:dyDescent="0.25">
      <c r="A55" s="21"/>
      <c r="B55" s="69" t="s">
        <v>62</v>
      </c>
      <c r="C55" s="72"/>
      <c r="D55" s="53">
        <v>1000</v>
      </c>
      <c r="E55" s="54">
        <f>D55*A66</f>
        <v>13.808888888888889</v>
      </c>
      <c r="F55" s="55" t="s">
        <v>16</v>
      </c>
    </row>
    <row r="56" spans="1:7" x14ac:dyDescent="0.25">
      <c r="A56" s="21"/>
      <c r="B56" s="69" t="s">
        <v>63</v>
      </c>
      <c r="C56" s="72"/>
      <c r="D56" s="53">
        <v>200</v>
      </c>
      <c r="E56" s="54">
        <f>D56*A66</f>
        <v>2.7617777777777781</v>
      </c>
      <c r="F56" s="55" t="s">
        <v>18</v>
      </c>
    </row>
    <row r="57" spans="1:7" x14ac:dyDescent="0.25">
      <c r="A57" s="21"/>
      <c r="B57" s="61" t="s">
        <v>64</v>
      </c>
      <c r="C57" s="39">
        <v>850</v>
      </c>
      <c r="D57" s="40">
        <v>1700</v>
      </c>
      <c r="E57" s="41">
        <f>23.33+0.41</f>
        <v>23.74</v>
      </c>
      <c r="F57" s="42" t="s">
        <v>16</v>
      </c>
    </row>
    <row r="58" spans="1:7" x14ac:dyDescent="0.25">
      <c r="A58" s="21"/>
      <c r="B58" s="61" t="s">
        <v>46</v>
      </c>
      <c r="C58" s="39"/>
      <c r="D58" s="40">
        <v>890</v>
      </c>
      <c r="E58" s="41">
        <f>12.21+0.21</f>
        <v>12.420000000000002</v>
      </c>
      <c r="F58" s="42" t="s">
        <v>17</v>
      </c>
    </row>
    <row r="59" spans="1:7" ht="15.75" thickBot="1" x14ac:dyDescent="0.3">
      <c r="A59" s="21"/>
      <c r="B59" s="73" t="s">
        <v>47</v>
      </c>
      <c r="C59" s="64"/>
      <c r="D59" s="65">
        <v>100</v>
      </c>
      <c r="E59" s="66">
        <f>D59*A66</f>
        <v>1.3808888888888891</v>
      </c>
      <c r="F59" s="74" t="s">
        <v>18</v>
      </c>
    </row>
    <row r="60" spans="1:7" ht="15.75" thickBot="1" x14ac:dyDescent="0.3">
      <c r="A60" s="28" t="s">
        <v>65</v>
      </c>
      <c r="B60" s="30"/>
      <c r="C60" s="24" t="s">
        <v>36</v>
      </c>
      <c r="D60" s="25"/>
      <c r="E60" s="26"/>
      <c r="F60" s="27"/>
    </row>
    <row r="61" spans="1:7" x14ac:dyDescent="0.25">
      <c r="A61" s="21"/>
      <c r="B61" s="60" t="s">
        <v>66</v>
      </c>
      <c r="C61" s="48"/>
      <c r="D61" s="49">
        <v>606</v>
      </c>
      <c r="E61" s="50">
        <f>D61*A66</f>
        <v>8.3681866666666664</v>
      </c>
      <c r="F61" s="51" t="s">
        <v>17</v>
      </c>
    </row>
    <row r="62" spans="1:7" x14ac:dyDescent="0.25">
      <c r="A62" s="21"/>
      <c r="B62" s="69" t="s">
        <v>47</v>
      </c>
      <c r="C62" s="52"/>
      <c r="D62" s="53">
        <v>94</v>
      </c>
      <c r="E62" s="54">
        <f>D62*A66</f>
        <v>1.2980355555555556</v>
      </c>
      <c r="F62" s="55" t="s">
        <v>18</v>
      </c>
    </row>
    <row r="63" spans="1:7" x14ac:dyDescent="0.25">
      <c r="A63" s="21"/>
      <c r="B63" s="69" t="s">
        <v>67</v>
      </c>
      <c r="C63" s="52">
        <v>45</v>
      </c>
      <c r="D63" s="53">
        <v>90</v>
      </c>
      <c r="E63" s="54">
        <f>D63*A66</f>
        <v>1.2428000000000001</v>
      </c>
      <c r="F63" s="55" t="s">
        <v>16</v>
      </c>
    </row>
    <row r="64" spans="1:7" x14ac:dyDescent="0.25">
      <c r="A64" s="21"/>
      <c r="B64" s="69" t="s">
        <v>68</v>
      </c>
      <c r="C64" s="52">
        <v>40</v>
      </c>
      <c r="D64" s="53">
        <v>80</v>
      </c>
      <c r="E64" s="54">
        <f>D64*A66</f>
        <v>1.1047111111111112</v>
      </c>
      <c r="F64" s="55" t="s">
        <v>16</v>
      </c>
    </row>
    <row r="65" spans="1:11" ht="15.75" thickBot="1" x14ac:dyDescent="0.3">
      <c r="A65" s="75"/>
      <c r="B65" s="73" t="s">
        <v>69</v>
      </c>
      <c r="C65" s="64"/>
      <c r="D65" s="65">
        <v>100</v>
      </c>
      <c r="E65" s="66">
        <f>D65*A66</f>
        <v>1.3808888888888891</v>
      </c>
      <c r="F65" s="74" t="s">
        <v>17</v>
      </c>
    </row>
    <row r="66" spans="1:11" x14ac:dyDescent="0.25">
      <c r="A66" s="82">
        <f>Abhebungen!F6</f>
        <v>1.380888888888889E-2</v>
      </c>
      <c r="B66" s="91" t="s">
        <v>84</v>
      </c>
      <c r="C66" s="12"/>
      <c r="D66" s="20"/>
      <c r="E66" s="92">
        <f>SUM(E4:E65)</f>
        <v>1208.3085177777778</v>
      </c>
      <c r="F66" s="19"/>
    </row>
    <row r="67" spans="1:11" x14ac:dyDescent="0.25">
      <c r="D67" s="9"/>
      <c r="E67" s="7"/>
    </row>
    <row r="68" spans="1:11" x14ac:dyDescent="0.25">
      <c r="B68" s="89" t="s">
        <v>85</v>
      </c>
      <c r="C68" t="s">
        <v>86</v>
      </c>
      <c r="D68" s="8">
        <f>SUM(Abhebungen!D4:D5)</f>
        <v>9000</v>
      </c>
      <c r="E68" s="7" t="s">
        <v>87</v>
      </c>
    </row>
    <row r="69" spans="1:11" x14ac:dyDescent="0.25">
      <c r="C69" t="s">
        <v>88</v>
      </c>
      <c r="D69" s="6">
        <f>SUM(D14:D18,D22,D26,D28,D30:D32,D35,D38:D39,D41:D43,D46:D47,D49:D51,D54:D56,D59,D61:D65)</f>
        <v>8709.5</v>
      </c>
      <c r="E69" s="7" t="s">
        <v>87</v>
      </c>
    </row>
    <row r="70" spans="1:11" x14ac:dyDescent="0.25">
      <c r="C70" s="83" t="s">
        <v>89</v>
      </c>
      <c r="D70" s="84">
        <v>279</v>
      </c>
      <c r="E70" s="85" t="s">
        <v>87</v>
      </c>
    </row>
    <row r="71" spans="1:11" x14ac:dyDescent="0.25">
      <c r="C71" s="90" t="s">
        <v>92</v>
      </c>
      <c r="D71" s="6">
        <f>SUM(D69:D70)</f>
        <v>8988.5</v>
      </c>
      <c r="E71" s="7" t="s">
        <v>87</v>
      </c>
      <c r="F71" s="86" t="s">
        <v>90</v>
      </c>
      <c r="G71" s="87">
        <f>D68-D71</f>
        <v>11.5</v>
      </c>
      <c r="H71" s="86" t="s">
        <v>87</v>
      </c>
      <c r="I71" s="86" t="s">
        <v>83</v>
      </c>
      <c r="J71" s="88">
        <f>G71*A66</f>
        <v>0.15880222222222223</v>
      </c>
      <c r="K71" s="86" t="s">
        <v>91</v>
      </c>
    </row>
    <row r="72" spans="1:11" x14ac:dyDescent="0.25">
      <c r="D72" s="9"/>
      <c r="E72" s="7"/>
    </row>
    <row r="73" spans="1:11" x14ac:dyDescent="0.25">
      <c r="D73" s="9"/>
      <c r="E73" s="7"/>
    </row>
    <row r="74" spans="1:11" x14ac:dyDescent="0.25">
      <c r="D74" s="9"/>
      <c r="E74" s="7"/>
    </row>
    <row r="75" spans="1:11" x14ac:dyDescent="0.25">
      <c r="D75" s="9"/>
      <c r="E75" s="7"/>
    </row>
    <row r="76" spans="1:11" x14ac:dyDescent="0.25">
      <c r="D76" s="9"/>
      <c r="E76" s="7"/>
    </row>
    <row r="77" spans="1:11" x14ac:dyDescent="0.25">
      <c r="D77" s="9"/>
      <c r="E77" s="7"/>
    </row>
    <row r="78" spans="1:11" x14ac:dyDescent="0.25">
      <c r="D78" s="9"/>
      <c r="E78" s="7"/>
    </row>
    <row r="79" spans="1:11" x14ac:dyDescent="0.25">
      <c r="D79" s="9"/>
      <c r="E79" s="7"/>
    </row>
    <row r="80" spans="1:11" x14ac:dyDescent="0.25">
      <c r="D80" s="9"/>
      <c r="E80" s="7"/>
    </row>
    <row r="81" spans="4:5" x14ac:dyDescent="0.25">
      <c r="D81" s="9"/>
      <c r="E81" s="7"/>
    </row>
    <row r="82" spans="4:5" x14ac:dyDescent="0.25">
      <c r="D82" s="9"/>
      <c r="E82" s="7"/>
    </row>
    <row r="83" spans="4:5" x14ac:dyDescent="0.25">
      <c r="D83" s="9"/>
      <c r="E83" s="7"/>
    </row>
    <row r="84" spans="4:5" x14ac:dyDescent="0.25">
      <c r="D84" s="9"/>
      <c r="E84" s="7"/>
    </row>
    <row r="85" spans="4:5" x14ac:dyDescent="0.25">
      <c r="D85" s="9"/>
      <c r="E85" s="7"/>
    </row>
    <row r="86" spans="4:5" x14ac:dyDescent="0.25">
      <c r="D86" s="9"/>
      <c r="E86" s="7"/>
    </row>
    <row r="87" spans="4:5" x14ac:dyDescent="0.25">
      <c r="D87" s="9"/>
      <c r="E87" s="7"/>
    </row>
    <row r="88" spans="4:5" x14ac:dyDescent="0.25">
      <c r="D88" s="9"/>
      <c r="E88" s="7"/>
    </row>
    <row r="89" spans="4:5" x14ac:dyDescent="0.25">
      <c r="D89" s="9"/>
      <c r="E89" s="7"/>
    </row>
    <row r="90" spans="4:5" x14ac:dyDescent="0.25">
      <c r="D90" s="9"/>
      <c r="E90" s="7"/>
    </row>
    <row r="91" spans="4:5" x14ac:dyDescent="0.25">
      <c r="D91" s="9"/>
      <c r="E91" s="7"/>
    </row>
    <row r="92" spans="4:5" x14ac:dyDescent="0.25">
      <c r="D92" s="9"/>
      <c r="E92" s="7"/>
    </row>
    <row r="93" spans="4:5" x14ac:dyDescent="0.25">
      <c r="D93" s="9"/>
      <c r="E93" s="7"/>
    </row>
    <row r="94" spans="4:5" x14ac:dyDescent="0.25">
      <c r="D94" s="9"/>
      <c r="E94" s="7"/>
    </row>
    <row r="95" spans="4:5" x14ac:dyDescent="0.25">
      <c r="D95" s="9"/>
      <c r="E95" s="7"/>
    </row>
    <row r="96" spans="4:5" x14ac:dyDescent="0.25">
      <c r="D96" s="9"/>
      <c r="E96" s="7"/>
    </row>
    <row r="97" spans="4:4" x14ac:dyDescent="0.25">
      <c r="D97" s="9"/>
    </row>
    <row r="98" spans="4:4" x14ac:dyDescent="0.25">
      <c r="D98" s="9"/>
    </row>
    <row r="99" spans="4:4" x14ac:dyDescent="0.25">
      <c r="D99" s="9"/>
    </row>
    <row r="100" spans="4:4" x14ac:dyDescent="0.25">
      <c r="D100" s="9"/>
    </row>
    <row r="101" spans="4:4" x14ac:dyDescent="0.25">
      <c r="D101" s="9"/>
    </row>
    <row r="102" spans="4:4" x14ac:dyDescent="0.25">
      <c r="D102" s="9"/>
    </row>
    <row r="103" spans="4:4" x14ac:dyDescent="0.25">
      <c r="D103" s="9"/>
    </row>
    <row r="104" spans="4:4" x14ac:dyDescent="0.25">
      <c r="D104" s="9"/>
    </row>
    <row r="105" spans="4:4" x14ac:dyDescent="0.25">
      <c r="D105" s="9"/>
    </row>
    <row r="106" spans="4:4" x14ac:dyDescent="0.25">
      <c r="D106" s="9"/>
    </row>
    <row r="107" spans="4:4" x14ac:dyDescent="0.25">
      <c r="D107" s="9"/>
    </row>
    <row r="108" spans="4:4" x14ac:dyDescent="0.25">
      <c r="D108" s="9"/>
    </row>
    <row r="109" spans="4:4" x14ac:dyDescent="0.25">
      <c r="D109" s="9"/>
    </row>
    <row r="110" spans="4:4" x14ac:dyDescent="0.25">
      <c r="D110" s="9"/>
    </row>
    <row r="111" spans="4:4" x14ac:dyDescent="0.25">
      <c r="D111" s="9"/>
    </row>
    <row r="112" spans="4:4" x14ac:dyDescent="0.25">
      <c r="D112" s="9"/>
    </row>
    <row r="113" spans="4:4" x14ac:dyDescent="0.25">
      <c r="D113" s="9"/>
    </row>
    <row r="114" spans="4:4" x14ac:dyDescent="0.25">
      <c r="D114" s="9"/>
    </row>
    <row r="115" spans="4:4" x14ac:dyDescent="0.25">
      <c r="D115" s="9"/>
    </row>
    <row r="116" spans="4:4" x14ac:dyDescent="0.25">
      <c r="D116" s="9"/>
    </row>
    <row r="117" spans="4:4" x14ac:dyDescent="0.25">
      <c r="D117" s="9"/>
    </row>
    <row r="118" spans="4:4" x14ac:dyDescent="0.25">
      <c r="D118" s="9"/>
    </row>
    <row r="119" spans="4:4" x14ac:dyDescent="0.25">
      <c r="D119" s="9"/>
    </row>
    <row r="120" spans="4:4" x14ac:dyDescent="0.25">
      <c r="D120" s="9"/>
    </row>
    <row r="121" spans="4:4" x14ac:dyDescent="0.25">
      <c r="D121" s="9"/>
    </row>
    <row r="122" spans="4:4" x14ac:dyDescent="0.25">
      <c r="D122" s="9"/>
    </row>
    <row r="123" spans="4:4" x14ac:dyDescent="0.25">
      <c r="D123" s="9"/>
    </row>
    <row r="124" spans="4:4" x14ac:dyDescent="0.25">
      <c r="D124" s="9"/>
    </row>
    <row r="125" spans="4:4" x14ac:dyDescent="0.25">
      <c r="D125" s="9"/>
    </row>
    <row r="126" spans="4:4" x14ac:dyDescent="0.25">
      <c r="D126" s="9"/>
    </row>
    <row r="127" spans="4:4" x14ac:dyDescent="0.25">
      <c r="D127" s="9"/>
    </row>
    <row r="128" spans="4:4" x14ac:dyDescent="0.25">
      <c r="D128" s="9"/>
    </row>
    <row r="129" spans="4:4" x14ac:dyDescent="0.25">
      <c r="D129" s="9"/>
    </row>
    <row r="130" spans="4:4" x14ac:dyDescent="0.25">
      <c r="D130" s="9"/>
    </row>
    <row r="131" spans="4:4" x14ac:dyDescent="0.25">
      <c r="D131" s="9"/>
    </row>
    <row r="132" spans="4:4" x14ac:dyDescent="0.25">
      <c r="D132" s="9"/>
    </row>
    <row r="133" spans="4:4" x14ac:dyDescent="0.25">
      <c r="D133" s="9"/>
    </row>
    <row r="134" spans="4:4" x14ac:dyDescent="0.25">
      <c r="D134" s="9"/>
    </row>
    <row r="135" spans="4:4" x14ac:dyDescent="0.25">
      <c r="D135" s="9"/>
    </row>
    <row r="136" spans="4:4" x14ac:dyDescent="0.25">
      <c r="D136" s="9"/>
    </row>
    <row r="137" spans="4:4" x14ac:dyDescent="0.25">
      <c r="D137" s="9"/>
    </row>
    <row r="138" spans="4:4" x14ac:dyDescent="0.25">
      <c r="D138" s="9"/>
    </row>
    <row r="139" spans="4:4" x14ac:dyDescent="0.25">
      <c r="D139" s="9"/>
    </row>
    <row r="140" spans="4:4" x14ac:dyDescent="0.25">
      <c r="D140" s="9"/>
    </row>
    <row r="141" spans="4:4" x14ac:dyDescent="0.25">
      <c r="D141" s="9"/>
    </row>
    <row r="142" spans="4:4" x14ac:dyDescent="0.25">
      <c r="D142" s="9"/>
    </row>
    <row r="143" spans="4:4" x14ac:dyDescent="0.25">
      <c r="D143" s="9"/>
    </row>
    <row r="144" spans="4:4" x14ac:dyDescent="0.25">
      <c r="D144" s="9"/>
    </row>
    <row r="145" spans="4:4" x14ac:dyDescent="0.25">
      <c r="D145" s="9"/>
    </row>
    <row r="146" spans="4:4" x14ac:dyDescent="0.25">
      <c r="D146" s="9"/>
    </row>
    <row r="147" spans="4:4" x14ac:dyDescent="0.25">
      <c r="D147" s="9"/>
    </row>
    <row r="148" spans="4:4" x14ac:dyDescent="0.25">
      <c r="D148" s="9"/>
    </row>
    <row r="149" spans="4:4" x14ac:dyDescent="0.25">
      <c r="D149" s="9"/>
    </row>
    <row r="150" spans="4:4" x14ac:dyDescent="0.25">
      <c r="D150" s="9"/>
    </row>
    <row r="151" spans="4:4" x14ac:dyDescent="0.25">
      <c r="D151" s="9"/>
    </row>
    <row r="152" spans="4:4" x14ac:dyDescent="0.25">
      <c r="D152" s="9"/>
    </row>
    <row r="153" spans="4:4" x14ac:dyDescent="0.25">
      <c r="D153" s="9"/>
    </row>
    <row r="154" spans="4:4" x14ac:dyDescent="0.25">
      <c r="D154" s="9"/>
    </row>
    <row r="155" spans="4:4" x14ac:dyDescent="0.25">
      <c r="D155" s="9"/>
    </row>
    <row r="156" spans="4:4" x14ac:dyDescent="0.25">
      <c r="D156" s="9"/>
    </row>
    <row r="157" spans="4:4" x14ac:dyDescent="0.25">
      <c r="D157" s="9"/>
    </row>
    <row r="158" spans="4:4" x14ac:dyDescent="0.25">
      <c r="D158" s="9"/>
    </row>
    <row r="159" spans="4:4" x14ac:dyDescent="0.25">
      <c r="D159" s="9"/>
    </row>
    <row r="160" spans="4:4" x14ac:dyDescent="0.25">
      <c r="D160" s="9"/>
    </row>
    <row r="161" spans="4:4" x14ac:dyDescent="0.25">
      <c r="D161" s="9"/>
    </row>
    <row r="162" spans="4:4" x14ac:dyDescent="0.25">
      <c r="D162" s="9"/>
    </row>
    <row r="163" spans="4:4" x14ac:dyDescent="0.25">
      <c r="D163" s="9"/>
    </row>
    <row r="164" spans="4:4" x14ac:dyDescent="0.25">
      <c r="D164" s="9"/>
    </row>
    <row r="165" spans="4:4" x14ac:dyDescent="0.25">
      <c r="D165" s="9"/>
    </row>
    <row r="166" spans="4:4" x14ac:dyDescent="0.25">
      <c r="D166" s="9"/>
    </row>
    <row r="167" spans="4:4" x14ac:dyDescent="0.25">
      <c r="D167" s="9"/>
    </row>
    <row r="168" spans="4:4" x14ac:dyDescent="0.25">
      <c r="D168" s="9"/>
    </row>
    <row r="169" spans="4:4" x14ac:dyDescent="0.25">
      <c r="D169" s="9"/>
    </row>
    <row r="170" spans="4:4" x14ac:dyDescent="0.25">
      <c r="D170" s="9"/>
    </row>
    <row r="171" spans="4:4" x14ac:dyDescent="0.25">
      <c r="D171" s="9"/>
    </row>
    <row r="172" spans="4:4" x14ac:dyDescent="0.25">
      <c r="D172" s="9"/>
    </row>
    <row r="173" spans="4:4" x14ac:dyDescent="0.25">
      <c r="D173" s="9"/>
    </row>
    <row r="174" spans="4:4" x14ac:dyDescent="0.25">
      <c r="D174" s="9"/>
    </row>
    <row r="175" spans="4:4" x14ac:dyDescent="0.25">
      <c r="D175" s="9"/>
    </row>
    <row r="176" spans="4:4" x14ac:dyDescent="0.25">
      <c r="D176" s="9"/>
    </row>
    <row r="177" spans="4:4" x14ac:dyDescent="0.25">
      <c r="D177" s="9"/>
    </row>
    <row r="178" spans="4:4" x14ac:dyDescent="0.25">
      <c r="D178" s="9"/>
    </row>
    <row r="179" spans="4:4" x14ac:dyDescent="0.25">
      <c r="D179" s="9"/>
    </row>
    <row r="180" spans="4:4" x14ac:dyDescent="0.25">
      <c r="D180" s="9"/>
    </row>
    <row r="181" spans="4:4" x14ac:dyDescent="0.25">
      <c r="D181" s="9"/>
    </row>
    <row r="182" spans="4:4" x14ac:dyDescent="0.25">
      <c r="D182" s="9"/>
    </row>
    <row r="183" spans="4:4" x14ac:dyDescent="0.25">
      <c r="D183" s="9"/>
    </row>
    <row r="184" spans="4:4" x14ac:dyDescent="0.25">
      <c r="D184" s="9"/>
    </row>
    <row r="185" spans="4:4" x14ac:dyDescent="0.25">
      <c r="D185" s="9"/>
    </row>
    <row r="186" spans="4:4" x14ac:dyDescent="0.25">
      <c r="D186" s="9"/>
    </row>
    <row r="187" spans="4:4" x14ac:dyDescent="0.25">
      <c r="D187" s="9"/>
    </row>
    <row r="188" spans="4:4" x14ac:dyDescent="0.25">
      <c r="D188" s="9"/>
    </row>
    <row r="189" spans="4:4" x14ac:dyDescent="0.25">
      <c r="D189" s="9"/>
    </row>
    <row r="190" spans="4:4" x14ac:dyDescent="0.25">
      <c r="D190" s="9"/>
    </row>
    <row r="191" spans="4:4" x14ac:dyDescent="0.25">
      <c r="D191" s="9"/>
    </row>
    <row r="192" spans="4:4" x14ac:dyDescent="0.25">
      <c r="D192" s="9"/>
    </row>
    <row r="193" spans="4:4" x14ac:dyDescent="0.25">
      <c r="D193" s="9"/>
    </row>
    <row r="194" spans="4:4" x14ac:dyDescent="0.25">
      <c r="D194" s="9"/>
    </row>
    <row r="195" spans="4:4" x14ac:dyDescent="0.25">
      <c r="D195" s="9"/>
    </row>
    <row r="196" spans="4:4" x14ac:dyDescent="0.25">
      <c r="D196" s="9"/>
    </row>
    <row r="197" spans="4:4" x14ac:dyDescent="0.25">
      <c r="D197" s="9"/>
    </row>
    <row r="198" spans="4:4" x14ac:dyDescent="0.25">
      <c r="D198" s="9"/>
    </row>
    <row r="199" spans="4:4" x14ac:dyDescent="0.25">
      <c r="D199" s="9"/>
    </row>
    <row r="200" spans="4:4" x14ac:dyDescent="0.25">
      <c r="D200" s="9"/>
    </row>
    <row r="201" spans="4:4" x14ac:dyDescent="0.25">
      <c r="D201" s="9"/>
    </row>
    <row r="202" spans="4:4" x14ac:dyDescent="0.25">
      <c r="D202" s="9"/>
    </row>
    <row r="203" spans="4:4" x14ac:dyDescent="0.25">
      <c r="D203" s="9"/>
    </row>
    <row r="204" spans="4:4" x14ac:dyDescent="0.25">
      <c r="D204" s="9"/>
    </row>
    <row r="205" spans="4:4" x14ac:dyDescent="0.25">
      <c r="D205" s="9"/>
    </row>
    <row r="206" spans="4:4" x14ac:dyDescent="0.25">
      <c r="D206" s="9"/>
    </row>
    <row r="207" spans="4:4" x14ac:dyDescent="0.25">
      <c r="D207" s="9"/>
    </row>
    <row r="208" spans="4:4" x14ac:dyDescent="0.25">
      <c r="D208" s="9"/>
    </row>
    <row r="209" spans="4:4" x14ac:dyDescent="0.25">
      <c r="D209" s="9"/>
    </row>
    <row r="210" spans="4:4" x14ac:dyDescent="0.25">
      <c r="D210" s="9"/>
    </row>
    <row r="211" spans="4:4" x14ac:dyDescent="0.25">
      <c r="D211" s="9"/>
    </row>
    <row r="212" spans="4:4" x14ac:dyDescent="0.25">
      <c r="D212" s="9"/>
    </row>
    <row r="213" spans="4:4" x14ac:dyDescent="0.25">
      <c r="D213" s="9"/>
    </row>
    <row r="214" spans="4:4" x14ac:dyDescent="0.25">
      <c r="D214" s="9"/>
    </row>
    <row r="215" spans="4:4" x14ac:dyDescent="0.25">
      <c r="D215" s="9"/>
    </row>
    <row r="216" spans="4:4" x14ac:dyDescent="0.25">
      <c r="D216" s="9"/>
    </row>
    <row r="217" spans="4:4" x14ac:dyDescent="0.25">
      <c r="D217" s="9"/>
    </row>
    <row r="218" spans="4:4" x14ac:dyDescent="0.25">
      <c r="D218" s="9"/>
    </row>
    <row r="219" spans="4:4" x14ac:dyDescent="0.25">
      <c r="D219" s="9"/>
    </row>
    <row r="220" spans="4:4" x14ac:dyDescent="0.25">
      <c r="D220" s="9"/>
    </row>
    <row r="221" spans="4:4" x14ac:dyDescent="0.25">
      <c r="D221" s="9"/>
    </row>
  </sheetData>
  <mergeCells count="2">
    <mergeCell ref="A1:F1"/>
    <mergeCell ref="L1:Q1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sqref="A1:F1"/>
    </sheetView>
  </sheetViews>
  <sheetFormatPr baseColWidth="10" defaultRowHeight="15" x14ac:dyDescent="0.25"/>
  <cols>
    <col min="1" max="1" width="10.140625" bestFit="1" customWidth="1"/>
    <col min="3" max="3" width="19.85546875" bestFit="1" customWidth="1"/>
    <col min="4" max="4" width="13.140625" customWidth="1"/>
    <col min="7" max="7" width="13.28515625" bestFit="1" customWidth="1"/>
  </cols>
  <sheetData>
    <row r="1" spans="1:7" x14ac:dyDescent="0.25">
      <c r="A1" s="5" t="s">
        <v>79</v>
      </c>
      <c r="B1" s="5"/>
      <c r="C1" s="5"/>
      <c r="D1" s="5"/>
      <c r="E1" s="5"/>
      <c r="F1" s="5"/>
    </row>
    <row r="3" spans="1:7" x14ac:dyDescent="0.25">
      <c r="A3" s="1" t="s">
        <v>71</v>
      </c>
      <c r="B3" s="1" t="s">
        <v>73</v>
      </c>
      <c r="C3" s="1" t="s">
        <v>72</v>
      </c>
      <c r="D3" s="1" t="s">
        <v>76</v>
      </c>
      <c r="E3" s="1" t="s">
        <v>74</v>
      </c>
      <c r="F3" s="1" t="s">
        <v>75</v>
      </c>
    </row>
    <row r="4" spans="1:7" x14ac:dyDescent="0.25">
      <c r="A4" s="2">
        <v>43691</v>
      </c>
      <c r="B4" t="s">
        <v>35</v>
      </c>
      <c r="C4" t="s">
        <v>70</v>
      </c>
      <c r="D4" s="3">
        <v>7500</v>
      </c>
      <c r="E4" s="3">
        <v>103.52</v>
      </c>
      <c r="F4" s="3">
        <f>E4/D4</f>
        <v>1.3802666666666666E-2</v>
      </c>
    </row>
    <row r="5" spans="1:7" x14ac:dyDescent="0.25">
      <c r="A5" s="2">
        <v>43694</v>
      </c>
      <c r="B5" t="s">
        <v>77</v>
      </c>
      <c r="C5" t="s">
        <v>73</v>
      </c>
      <c r="D5" s="76">
        <v>1500</v>
      </c>
      <c r="E5" s="76">
        <v>20.76</v>
      </c>
      <c r="F5" s="76">
        <f>E5/D5</f>
        <v>1.3840000000000002E-2</v>
      </c>
    </row>
    <row r="6" spans="1:7" x14ac:dyDescent="0.25">
      <c r="D6" s="3">
        <f>SUM(D4:D5)</f>
        <v>9000</v>
      </c>
      <c r="E6" s="3">
        <f>SUM(E4:E5)</f>
        <v>124.28</v>
      </c>
      <c r="F6" s="77">
        <f>(D4*F4+D5*F5)/(D4+D5)</f>
        <v>1.380888888888889E-2</v>
      </c>
      <c r="G6" t="s">
        <v>78</v>
      </c>
    </row>
  </sheetData>
  <mergeCells count="1">
    <mergeCell ref="A1:F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Ausgaben &amp; Statistik</vt:lpstr>
      <vt:lpstr>Abhebungen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2019-08-20T18:27:11Z</dcterms:created>
  <dcterms:modified xsi:type="dcterms:W3CDTF">2019-08-20T19:34:53Z</dcterms:modified>
</cp:coreProperties>
</file>