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43" activeTab="2"/>
  </bookViews>
  <sheets>
    <sheet name="Diff Planung-Real" sheetId="1" r:id="rId1"/>
    <sheet name="Rechnung Übersicht" sheetId="2" r:id="rId2"/>
    <sheet name="Kosten TN" sheetId="3" r:id="rId3"/>
    <sheet name="Erläuterungen allg" sheetId="4" r:id="rId4"/>
    <sheet name="Graphik" sheetId="5" r:id="rId5"/>
    <sheet name="Statistik" sheetId="6" r:id="rId6"/>
  </sheets>
  <definedNames>
    <definedName name="_xlnm.Print_Area" localSheetId="0">'Diff Planung-Real'!#REF!</definedName>
    <definedName name="_xlnm.Print_Area" localSheetId="2">'Kosten TN'!$A$1:$Z$46</definedName>
    <definedName name="_xlnm.Print_Area" localSheetId="1">'Rechnung Übersicht'!#REF!</definedName>
  </definedNames>
  <calcPr fullCalcOnLoad="1"/>
</workbook>
</file>

<file path=xl/sharedStrings.xml><?xml version="1.0" encoding="utf-8"?>
<sst xmlns="http://schemas.openxmlformats.org/spreadsheetml/2006/main" count="450" uniqueCount="333">
  <si>
    <t>Datum</t>
  </si>
  <si>
    <t>Hotel</t>
  </si>
  <si>
    <t>Benzin- Menge [ga]</t>
  </si>
  <si>
    <t>Benzin- Preis [$/ga]</t>
  </si>
  <si>
    <t>Übernachtungen</t>
  </si>
  <si>
    <t>Treibstoff</t>
  </si>
  <si>
    <t>Art</t>
  </si>
  <si>
    <t>Anzahl Zimmer</t>
  </si>
  <si>
    <t>Zimmer- art</t>
  </si>
  <si>
    <t>Kosten p. Person [€]</t>
  </si>
  <si>
    <t>Benzin- Menge [l]</t>
  </si>
  <si>
    <t>Benzin- Preis [€/l]</t>
  </si>
  <si>
    <t>Zimmer- preis [$] incl. Tax</t>
  </si>
  <si>
    <t>Bar bezahlt</t>
  </si>
  <si>
    <t>Hotel- kosten p. Person [€]</t>
  </si>
  <si>
    <t>Gesamt- preis [€]</t>
  </si>
  <si>
    <t>Mietwagen</t>
  </si>
  <si>
    <t>Benzin</t>
  </si>
  <si>
    <t>Programm</t>
  </si>
  <si>
    <t>Summe</t>
  </si>
  <si>
    <t>Einheit</t>
  </si>
  <si>
    <t>€</t>
  </si>
  <si>
    <t>$</t>
  </si>
  <si>
    <t>ga</t>
  </si>
  <si>
    <t>l</t>
  </si>
  <si>
    <t>Benzin- Kosten [$]</t>
  </si>
  <si>
    <t>Benzin- Kosten [€]</t>
  </si>
  <si>
    <t>Hotel-kosten [$]</t>
  </si>
  <si>
    <t>Hotel-kosten [€]</t>
  </si>
  <si>
    <t>Anzahl Personen:</t>
  </si>
  <si>
    <t>Nr</t>
  </si>
  <si>
    <t>Erläuterungen</t>
  </si>
  <si>
    <t>Benzin- kosten p. Person [€]</t>
  </si>
  <si>
    <t>(Alle übrigen Bezahlungen per</t>
  </si>
  <si>
    <t>Kreditkarte / Bankeinzug)</t>
  </si>
  <si>
    <t xml:space="preserve">Gesamtkosten pro Person  </t>
  </si>
  <si>
    <t>Billigste Tankstelle</t>
  </si>
  <si>
    <t>Teuerste Tankstelle</t>
  </si>
  <si>
    <t>Kleine Statistik</t>
  </si>
  <si>
    <t>Teuerstes Hotel / Motel</t>
  </si>
  <si>
    <t>Durchschnittl. Hotelpreis pro Nacht</t>
  </si>
  <si>
    <t>Durchschnittl. Hotelpreis pro Pers und Nacht</t>
  </si>
  <si>
    <t>Billigstes  Hotel / Motel</t>
  </si>
  <si>
    <t>Durchschnittl. Benzinpreis</t>
  </si>
  <si>
    <t>Mc Donald's</t>
  </si>
  <si>
    <t>Burger King</t>
  </si>
  <si>
    <t>Wendys</t>
  </si>
  <si>
    <t>Arbys</t>
  </si>
  <si>
    <t>KFC</t>
  </si>
  <si>
    <t>Tacco Bell</t>
  </si>
  <si>
    <t>Flug</t>
  </si>
  <si>
    <t>Gesamtkosten pro Person in Euro (aufgeschlüsselt nach Hauptposten)</t>
  </si>
  <si>
    <t>1300 N Atlantic Blvd</t>
  </si>
  <si>
    <t>Eintritt Wasserpark "Blizzard Beach"</t>
  </si>
  <si>
    <t>Eintritt Kennedy Space Center</t>
  </si>
  <si>
    <t>Eintritt Bahia Honda Statepark</t>
  </si>
  <si>
    <t>Eintritt Everglades Nationalpark</t>
  </si>
  <si>
    <t>Fahrräder Shark-Valley</t>
  </si>
  <si>
    <t>Airboat-Trip Everglades Nationalpark</t>
  </si>
  <si>
    <t>Eintritt Freizeitpark "Busch Gardens"</t>
  </si>
  <si>
    <t>Programmpunkt</t>
  </si>
  <si>
    <t>An-/Abreise Deutsche Bahn</t>
  </si>
  <si>
    <t>Diverse Versicherungen</t>
  </si>
  <si>
    <t>Wasserpark "Blizzard Beach"</t>
  </si>
  <si>
    <t>Luft-/Raumfahrtzentrum Cape Canaveral</t>
  </si>
  <si>
    <t>Schnorcheltrip John Pennekamp Statepark</t>
  </si>
  <si>
    <t>Radtour Shark-Valley</t>
  </si>
  <si>
    <t>Paddelboottour 10.000 Islands</t>
  </si>
  <si>
    <t>Vergnügungspark "Busch Gardens"</t>
  </si>
  <si>
    <t>Geplante Kosten (EUR)</t>
  </si>
  <si>
    <t>Reale Kosten (EUR)</t>
  </si>
  <si>
    <t>Airboat-Tour Everglades Sümpfe</t>
  </si>
  <si>
    <t xml:space="preserve">Sonstiges </t>
  </si>
  <si>
    <t>Parkgebühren</t>
  </si>
  <si>
    <t>Mautgebühren</t>
  </si>
  <si>
    <t>Mietwagen incl. Versicherungen</t>
  </si>
  <si>
    <t>Flüge incl. Steuern</t>
  </si>
  <si>
    <t>Kino</t>
  </si>
  <si>
    <t>Minigolf</t>
  </si>
  <si>
    <t>Umrechnungsfaktor €/$</t>
  </si>
  <si>
    <t>Programm: Eintrittsgelder, Unternehmungen, Sonstiges</t>
  </si>
  <si>
    <t>Fortbewegung und Programm</t>
  </si>
  <si>
    <t>Fortbewegung: Bahnfahrt, Flüge, Mietwagen, Versicherung</t>
  </si>
  <si>
    <t>Summe für Programm</t>
  </si>
  <si>
    <t>Anbieter</t>
  </si>
  <si>
    <t>DER-Tour</t>
  </si>
  <si>
    <t>Amerika-Katalog S.</t>
  </si>
  <si>
    <t>er</t>
  </si>
  <si>
    <t>Internet</t>
  </si>
  <si>
    <t>www.hotel-</t>
  </si>
  <si>
    <t>guides.us</t>
  </si>
  <si>
    <t>Reinigung</t>
  </si>
  <si>
    <t>Anzahl</t>
  </si>
  <si>
    <t>Einfahrt Everglades Nationalpark</t>
  </si>
  <si>
    <t>Einfahrt Daytona Beach Ramp</t>
  </si>
  <si>
    <t>Tel. 001-813-977-1550</t>
  </si>
  <si>
    <t>Kissimmee, FL 34747</t>
  </si>
  <si>
    <t>Cocoa Beach, FL 32931</t>
  </si>
  <si>
    <t>Tel. 001-321-783-2271</t>
  </si>
  <si>
    <t>Miami Beach, FL 33139</t>
  </si>
  <si>
    <t>Tampa, FL 33612</t>
  </si>
  <si>
    <t>Gesamt- preis [$] incl. Tax</t>
  </si>
  <si>
    <t>Einzel- preis [$] incl. Tax</t>
  </si>
  <si>
    <t>Maut Rickenbecker Causeway</t>
  </si>
  <si>
    <t>Schnorcheltrip Coral Reef SP 2. Rate</t>
  </si>
  <si>
    <t>Schnorcheltrip Coral Reef SP 1. Rate</t>
  </si>
  <si>
    <t>1</t>
  </si>
  <si>
    <t>Trinkgeld Schnorcheltrip</t>
  </si>
  <si>
    <t>Trinkgeld Airboat-Trip</t>
  </si>
  <si>
    <t>Parkgebühren Bowman's Beach</t>
  </si>
  <si>
    <t>Parkgebühr "Busch Gardens"</t>
  </si>
  <si>
    <t>Wechselkurs Bargeld</t>
  </si>
  <si>
    <t>Gesamtkosten</t>
  </si>
  <si>
    <t>Kissimmee</t>
  </si>
  <si>
    <t>Tampa</t>
  </si>
  <si>
    <t>Dunkin' Donuts</t>
  </si>
  <si>
    <t>Anzahl Mahlzeiten *</t>
  </si>
  <si>
    <t>* an meinen Ausgaben orientiert</t>
  </si>
  <si>
    <t xml:space="preserve">  Abweichungen möglich</t>
  </si>
  <si>
    <t>Pizza Hut</t>
  </si>
  <si>
    <t>Restaurant *</t>
  </si>
  <si>
    <t>Besuche der verschiedenen Restaurants</t>
  </si>
  <si>
    <t>09.10.10</t>
  </si>
  <si>
    <t>10.10.10</t>
  </si>
  <si>
    <t>11.10.10</t>
  </si>
  <si>
    <t>12.10.10</t>
  </si>
  <si>
    <t>13.10.10</t>
  </si>
  <si>
    <t>14.10.10</t>
  </si>
  <si>
    <t>15.10.10</t>
  </si>
  <si>
    <t>16.10.10</t>
  </si>
  <si>
    <t>17.10.10</t>
  </si>
  <si>
    <t>18.10.10</t>
  </si>
  <si>
    <t>19.10.10</t>
  </si>
  <si>
    <t>20.10.10</t>
  </si>
  <si>
    <t>21.10.10</t>
  </si>
  <si>
    <t>22.10.10</t>
  </si>
  <si>
    <t>23.10.10</t>
  </si>
  <si>
    <t>7475 W Irlo Bronson Mem Hwy</t>
  </si>
  <si>
    <t>Tax</t>
  </si>
  <si>
    <t>Knights Inn **</t>
  </si>
  <si>
    <t>1223 NE 1st Avenue</t>
  </si>
  <si>
    <t>1701 East Busch Boulevard</t>
  </si>
  <si>
    <t>FTI</t>
  </si>
  <si>
    <t>S. 403</t>
  </si>
  <si>
    <t>Zimmer-</t>
  </si>
  <si>
    <t>preis [€]</t>
  </si>
  <si>
    <t>Blue Marlin Motel</t>
  </si>
  <si>
    <t>Key West, FL</t>
  </si>
  <si>
    <t>S. 258</t>
  </si>
  <si>
    <t>Vacation Homes 4-SZ-Villa ****</t>
  </si>
  <si>
    <t xml:space="preserve">Naples, FL   </t>
  </si>
  <si>
    <t>13.03.10</t>
  </si>
  <si>
    <t>Summe für Fortbewegung</t>
  </si>
  <si>
    <r>
      <t>Flugtickets FRA-MUC-PHL-MCO-PHL-FRA</t>
    </r>
    <r>
      <rPr>
        <vertAlign val="superscript"/>
        <sz val="10"/>
        <rFont val="Arial"/>
        <family val="2"/>
      </rPr>
      <t>1</t>
    </r>
  </si>
  <si>
    <r>
      <t xml:space="preserve">Flugticket FRA-TOR-MCO-TOR-FRA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</si>
  <si>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 xml:space="preserve">Flugticket MUC-PHL-MCO-PHL-MUC </t>
    </r>
    <r>
      <rPr>
        <vertAlign val="superscript"/>
        <sz val="10"/>
        <rFont val="Arial"/>
        <family val="2"/>
      </rPr>
      <t>3</t>
    </r>
  </si>
  <si>
    <r>
      <t xml:space="preserve">Reise-Komplettschutz </t>
    </r>
    <r>
      <rPr>
        <vertAlign val="superscript"/>
        <sz val="10"/>
        <rFont val="Arial"/>
        <family val="2"/>
      </rPr>
      <t>4</t>
    </r>
  </si>
  <si>
    <r>
      <t xml:space="preserve">Mietwagen 15-Sitzer </t>
    </r>
    <r>
      <rPr>
        <vertAlign val="superscript"/>
        <sz val="10"/>
        <rFont val="Arial"/>
        <family val="2"/>
      </rPr>
      <t>5</t>
    </r>
  </si>
  <si>
    <t>Stornokosten 100%</t>
  </si>
  <si>
    <t>Linienflug für alle Jugendlichen und Christoph mit der USAirways; Flugrouting Frankfurt-München-Philadelphia-Orlando-Philadelphia-Frankfurt; 657 EUR p.P.;</t>
  </si>
  <si>
    <t>Linienflug für Franz mit der Air Canada; Flugrouting Frankfurt-Toronto-Orlando-Toronto-Frankfurt; 650 EUR p.P.; Stornokosten 150 EUR</t>
  </si>
  <si>
    <t>Linienflug für Wolfgang mit der USAirways; Flugrouting München-Philadelphia-Orlando-Philadelphia-München; 694,54 EUR p.P.; Stornokosten 100%</t>
  </si>
  <si>
    <t>2x 15-Sitzer-Vans (Chevrolet Express o.ä.); gebucht über holiday autos; Fahrzeugvermieter Alamo</t>
  </si>
  <si>
    <t>11 Übernachtungen in Hotels</t>
  </si>
  <si>
    <t>3 Übernachtungen in Villa</t>
  </si>
  <si>
    <t>Differenz- kosten    [EUR]</t>
  </si>
  <si>
    <t>Champions World Resort **+</t>
  </si>
  <si>
    <t>8660 W Irlo Bronson Mem Hwy</t>
  </si>
  <si>
    <t>Orlando, FL</t>
  </si>
  <si>
    <t>S. 328</t>
  </si>
  <si>
    <t>16.03.10</t>
  </si>
  <si>
    <t>15.03.10</t>
  </si>
  <si>
    <t>20.03.10</t>
  </si>
  <si>
    <t>Platzreservierung Bahnfahrt Remagen - FFM</t>
  </si>
  <si>
    <t>Bahnfahrt Remagen - FFM</t>
  </si>
  <si>
    <t>Bahnfahrt FFM - Remagen</t>
  </si>
  <si>
    <t>02.10.10</t>
  </si>
  <si>
    <t>24.10.10</t>
  </si>
  <si>
    <t>Tel. 001-407-396-8838</t>
  </si>
  <si>
    <t>Tel. 001-305-294-3742</t>
  </si>
  <si>
    <t>1320 Simonton Street</t>
  </si>
  <si>
    <t>Florida City, FL</t>
  </si>
  <si>
    <t>Tel. 001-305-294-2585</t>
  </si>
  <si>
    <t>Knights Inn Maingate **</t>
  </si>
  <si>
    <t>Knights Inn Maingaite **</t>
  </si>
  <si>
    <t>The New Casablanca on the Ocean ***</t>
  </si>
  <si>
    <t>6345 Collins Avenue</t>
  </si>
  <si>
    <t>Tel. 001-305-868-0010</t>
  </si>
  <si>
    <t>Tel. 001-407-396-4500</t>
  </si>
  <si>
    <t>12.03.10</t>
  </si>
  <si>
    <t>Maut Highway 528</t>
  </si>
  <si>
    <t>Eintritt John Pennekamp Statepark</t>
  </si>
  <si>
    <t>Tauchtrip Coral Reef SP (mit in 1. Rate)</t>
  </si>
  <si>
    <t>9</t>
  </si>
  <si>
    <t xml:space="preserve">Paddelboote 10.000 Islands </t>
  </si>
  <si>
    <t>Maut McGregor Blvd, Sanibel Island</t>
  </si>
  <si>
    <t>Sonstiges*</t>
  </si>
  <si>
    <t xml:space="preserve">Übernachtung im Flieger </t>
  </si>
  <si>
    <t>Kreditkartenkosten (wie z. B. Benzin, Sammeleintritte, etc.) als tagesabhängigen Wechselkurs gemäß Kreditkartenauszug angeben</t>
  </si>
  <si>
    <t>Holiday Inn Oceanfront Int. Palms ***</t>
  </si>
  <si>
    <t>S. 359</t>
  </si>
  <si>
    <t>S. 347</t>
  </si>
  <si>
    <t>Econo Lodge At Busch Gardens</t>
  </si>
  <si>
    <t>Private Ausgaben &amp; Mahlzeiten</t>
  </si>
  <si>
    <t>Kosten [€]</t>
  </si>
  <si>
    <t>Kosten [$]     incl. Tax</t>
  </si>
  <si>
    <t>Resort-Fee</t>
  </si>
  <si>
    <t>Maut Flughafenstraße MCO</t>
  </si>
  <si>
    <t xml:space="preserve">McDonalds </t>
  </si>
  <si>
    <t>Einkauf WalMart Kissimmee</t>
  </si>
  <si>
    <t>Burger King Kissimmee</t>
  </si>
  <si>
    <t>Minigolf Congo River Golf Kissimmee</t>
  </si>
  <si>
    <t>Parkgebühren Daytona Beach</t>
  </si>
  <si>
    <t xml:space="preserve">Maut </t>
  </si>
  <si>
    <t xml:space="preserve">Parkgebühren Miami  </t>
  </si>
  <si>
    <t>Parkgebühren Miami Beach Kino</t>
  </si>
  <si>
    <t>Kinokarten Regal Cinema "You again" Erw.</t>
  </si>
  <si>
    <t>Kinokarten Regal Cinema "You again" Jug.</t>
  </si>
  <si>
    <t>Geld gefunden</t>
  </si>
  <si>
    <t>Parkgebühren Hotel Miami Beach 2 Nächte</t>
  </si>
  <si>
    <t>Telefonat Hotel Cocoa Beach</t>
  </si>
  <si>
    <t xml:space="preserve">Parkgebühren Miami Beach  </t>
  </si>
  <si>
    <t>McDonalds Miami Beach</t>
  </si>
  <si>
    <t>Panda Express Sawgrass</t>
  </si>
  <si>
    <t>Einkauf Lebensmittel</t>
  </si>
  <si>
    <t>Briefmarken (anteilig)</t>
  </si>
  <si>
    <t>Arbys Sandwich</t>
  </si>
  <si>
    <t>Einkauf WalMart Florida City</t>
  </si>
  <si>
    <t>KFC Key West All-u-can-eat</t>
  </si>
  <si>
    <t>23</t>
  </si>
  <si>
    <t>Einkauf WalMart</t>
  </si>
  <si>
    <t>Geburtstagskuchen</t>
  </si>
  <si>
    <t>Hot Dogs</t>
  </si>
  <si>
    <t>Airboat-Trip Kreditkartenaufschlag</t>
  </si>
  <si>
    <t>Rückerstattung Einkäufe</t>
  </si>
  <si>
    <t>Einsammeln Buffet-Beiträge (22x12$)</t>
  </si>
  <si>
    <t>Parkgebühren Tarpon Bay Road Beach</t>
  </si>
  <si>
    <t>Trinkgeld Buffet</t>
  </si>
  <si>
    <t>Eintritt Wasserpark "Aquatica"</t>
  </si>
  <si>
    <t>Parkgebühr "Aquatica"</t>
  </si>
  <si>
    <t>Schließfach "Blizzard Beach"</t>
  </si>
  <si>
    <t>Schließfach Pfandrückgabe</t>
  </si>
  <si>
    <t>Schließfach "Busch Gardens"</t>
  </si>
  <si>
    <t>Schließfach "Aquatica"</t>
  </si>
  <si>
    <t>SMS von Helen's Handy</t>
  </si>
  <si>
    <t>Staubsaugen der Vans</t>
  </si>
  <si>
    <t>Wendys Flughafen Philadelphia</t>
  </si>
  <si>
    <t>Wendys Miami Beach Abendessen</t>
  </si>
  <si>
    <t>Abendessen Fish'n'Chips Hotel Cocoa</t>
  </si>
  <si>
    <t>Subway Cocoa Beach Mittagessen</t>
  </si>
  <si>
    <t>Getränke Tankstelle Miami Beach</t>
  </si>
  <si>
    <t>McDonalds Miami Beach Sausage Bisc</t>
  </si>
  <si>
    <t>Einkauf WalMart Naples für Buffet</t>
  </si>
  <si>
    <t>Abendessen Pizzahut Homestead</t>
  </si>
  <si>
    <t>Wendys Key Largo Mittagessen</t>
  </si>
  <si>
    <t>Hotelbar Miami Beach Bier</t>
  </si>
  <si>
    <t>McDonalds Cocoa Beach Frühstück</t>
  </si>
  <si>
    <t>Trinkgeld Hotel Cocoa Beach</t>
  </si>
  <si>
    <t>Cocktail Poolbar Hotel Cocoa Beach</t>
  </si>
  <si>
    <t>Arbys Miami</t>
  </si>
  <si>
    <t>McDonalds Miami Beach Bayside</t>
  </si>
  <si>
    <t>Einkauf Medikamente Walgreens</t>
  </si>
  <si>
    <t xml:space="preserve">Einkauf WalMart Naples  </t>
  </si>
  <si>
    <t>Einkauf WalMart Tampa</t>
  </si>
  <si>
    <t>Taco Bell Naples Abendessen</t>
  </si>
  <si>
    <t>Arbys Tampa Abendessen</t>
  </si>
  <si>
    <t>Subway Sanibel Island Mittagessen</t>
  </si>
  <si>
    <t>Postkarte Alexandra</t>
  </si>
  <si>
    <t>McDonalds Flughafen Philadelphia</t>
  </si>
  <si>
    <t>KFC Kissimmee Abendessen</t>
  </si>
  <si>
    <t>Luptons Tampa All-u-can-eat Buffet</t>
  </si>
  <si>
    <t>Summe für private Ausgaben</t>
  </si>
  <si>
    <t>ihop Kissimmee Frühstück</t>
  </si>
  <si>
    <t>ohne private Ausgaben</t>
  </si>
  <si>
    <t>Zimmer- preis [$] ohne Tax</t>
  </si>
  <si>
    <t>Soll:</t>
  </si>
  <si>
    <t>Ist:</t>
  </si>
  <si>
    <t>Hotels</t>
  </si>
  <si>
    <t>privat</t>
  </si>
  <si>
    <t>Restgeld</t>
  </si>
  <si>
    <t>Tanken</t>
  </si>
  <si>
    <t>Cash-Check US-Dollar</t>
  </si>
  <si>
    <t>Wasserpark "Aquatica"</t>
  </si>
  <si>
    <t>* Daytona Beach Ramp, John Pennekamp State Park, gemeinsame Essen, etc.</t>
  </si>
  <si>
    <t>Sonstiges</t>
  </si>
  <si>
    <t>Subway</t>
  </si>
  <si>
    <t>Andere</t>
  </si>
  <si>
    <t>Champions World Res</t>
  </si>
  <si>
    <t>6,57 EUR p.P. &amp; N.</t>
  </si>
  <si>
    <t>Key West</t>
  </si>
  <si>
    <t>21,91 EUR p.P. &amp; N.</t>
  </si>
  <si>
    <t>3728,29 € / 14 Nächte</t>
  </si>
  <si>
    <t>266,31 € pro Nacht</t>
  </si>
  <si>
    <t>266,31 € / 23 Pers</t>
  </si>
  <si>
    <t>11,58 € p.P. &amp; N.</t>
  </si>
  <si>
    <t>2,739 $/ga</t>
  </si>
  <si>
    <t>2,849 $/ga</t>
  </si>
  <si>
    <t>0,57 €/l</t>
  </si>
  <si>
    <t>0,60 €/l</t>
  </si>
  <si>
    <t>Ende: 2895 miles</t>
  </si>
  <si>
    <t>Anf: 983 miles</t>
  </si>
  <si>
    <t>1912 miles</t>
  </si>
  <si>
    <t>3059,2 km</t>
  </si>
  <si>
    <t>Gefahrene Strecke Vans (jeweils)</t>
  </si>
  <si>
    <t>Gesamt-Benzinverbrauch (jeweils)</t>
  </si>
  <si>
    <t>106,22 ga + 29 ga</t>
  </si>
  <si>
    <t>135,22 ga</t>
  </si>
  <si>
    <t>402,1 l + 109,8 l</t>
  </si>
  <si>
    <t>511,9 l</t>
  </si>
  <si>
    <t>Durchschnittsverbrauch Vans (jeweils)</t>
  </si>
  <si>
    <t>511,9 l auf 3059,2 km</t>
  </si>
  <si>
    <t>16,7 l / 100 km</t>
  </si>
  <si>
    <t>Wolfgang über eigene Kreditkarte versichert</t>
  </si>
  <si>
    <t>Unbekannter Posten</t>
  </si>
  <si>
    <t>EUR</t>
  </si>
  <si>
    <t>Tauchtripp</t>
  </si>
  <si>
    <t>Telefon, Internet, Kopien, DVDs, etc.</t>
  </si>
  <si>
    <t>Vorlage Eintritt Aquatica:</t>
  </si>
  <si>
    <t>Aquatica</t>
  </si>
  <si>
    <t>Ergebnisbetrag:</t>
  </si>
  <si>
    <t>Rechnung Wolfgang</t>
  </si>
  <si>
    <t>Rechnung Teilnehmer (bis auf Wolfgang und Alexandra)</t>
  </si>
  <si>
    <t>Im Vorfeld bezahlt:</t>
  </si>
  <si>
    <t>Mehrkosten Flug gegenüber TN:</t>
  </si>
  <si>
    <t>Minderkosten Vers. &amp; Bahnfahrt geg. TN:</t>
  </si>
  <si>
    <t>Mehrkosten Tauchtripp gegenüber TN:</t>
  </si>
  <si>
    <t>Rechnung Alexandra</t>
  </si>
  <si>
    <t>Beitrag Versicherung:</t>
  </si>
  <si>
    <t>Beitrag Zugfahrt:</t>
  </si>
  <si>
    <t>Rückerstattung</t>
  </si>
  <si>
    <t>Rückzahlung</t>
  </si>
  <si>
    <t>Rückerstattung abzüglich</t>
  </si>
  <si>
    <t>Tatsächliche Kosten (gerundet):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</si>
</sst>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#,##0.00\ [$€-1];[Red]\-#,##0.00\ [$€-1]"/>
    <numFmt numFmtId="174" formatCode="#,##0\ [$€-1];[Red]\-#,##0\ [$€-1]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i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 style="medium"/>
      <bottom style="thin"/>
    </border>
    <border>
      <left style="thin"/>
      <right style="medium"/>
      <top style="thick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8" fontId="0" fillId="0" borderId="0" xfId="0" applyNumberFormat="1" applyAlignment="1">
      <alignment horizontal="left"/>
    </xf>
    <xf numFmtId="0" fontId="3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vertical="top"/>
    </xf>
    <xf numFmtId="0" fontId="4" fillId="0" borderId="0" xfId="0" applyFont="1" applyAlignment="1">
      <alignment/>
    </xf>
    <xf numFmtId="0" fontId="0" fillId="3" borderId="4" xfId="0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horizontal="left" vertical="top" wrapText="1"/>
    </xf>
    <xf numFmtId="2" fontId="0" fillId="3" borderId="5" xfId="0" applyNumberFormat="1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6" xfId="0" applyNumberFormat="1" applyFont="1" applyFill="1" applyBorder="1" applyAlignment="1">
      <alignment horizontal="left" vertical="top" wrapText="1"/>
    </xf>
    <xf numFmtId="2" fontId="0" fillId="3" borderId="7" xfId="0" applyNumberFormat="1" applyFont="1" applyFill="1" applyBorder="1" applyAlignment="1">
      <alignment horizontal="left" vertical="top" wrapText="1"/>
    </xf>
    <xf numFmtId="0" fontId="0" fillId="4" borderId="6" xfId="0" applyNumberFormat="1" applyFont="1" applyFill="1" applyBorder="1" applyAlignment="1">
      <alignment horizontal="left" wrapText="1"/>
    </xf>
    <xf numFmtId="0" fontId="0" fillId="4" borderId="8" xfId="0" applyNumberFormat="1" applyFont="1" applyFill="1" applyBorder="1" applyAlignment="1">
      <alignment horizontal="left" vertical="top" wrapText="1"/>
    </xf>
    <xf numFmtId="0" fontId="0" fillId="4" borderId="4" xfId="0" applyNumberFormat="1" applyFont="1" applyFill="1" applyBorder="1" applyAlignment="1">
      <alignment horizontal="left" wrapText="1"/>
    </xf>
    <xf numFmtId="0" fontId="0" fillId="4" borderId="7" xfId="0" applyFill="1" applyBorder="1" applyAlignment="1">
      <alignment horizontal="left"/>
    </xf>
    <xf numFmtId="49" fontId="0" fillId="4" borderId="4" xfId="0" applyNumberFormat="1" applyFont="1" applyFill="1" applyBorder="1" applyAlignment="1">
      <alignment horizontal="left" wrapText="1"/>
    </xf>
    <xf numFmtId="2" fontId="0" fillId="4" borderId="7" xfId="0" applyNumberFormat="1" applyFill="1" applyBorder="1" applyAlignment="1">
      <alignment horizontal="left"/>
    </xf>
    <xf numFmtId="2" fontId="0" fillId="4" borderId="9" xfId="0" applyNumberFormat="1" applyFont="1" applyFill="1" applyBorder="1" applyAlignment="1">
      <alignment horizontal="left" vertical="top" wrapText="1"/>
    </xf>
    <xf numFmtId="0" fontId="0" fillId="4" borderId="9" xfId="0" applyNumberFormat="1" applyFont="1" applyFill="1" applyBorder="1" applyAlignment="1">
      <alignment horizontal="left" vertical="top" wrapText="1"/>
    </xf>
    <xf numFmtId="2" fontId="0" fillId="4" borderId="10" xfId="0" applyNumberFormat="1" applyFont="1" applyFill="1" applyBorder="1" applyAlignment="1">
      <alignment horizontal="left" wrapText="1"/>
    </xf>
    <xf numFmtId="0" fontId="0" fillId="3" borderId="11" xfId="0" applyFont="1" applyFill="1" applyBorder="1" applyAlignment="1">
      <alignment vertical="top" wrapText="1"/>
    </xf>
    <xf numFmtId="2" fontId="0" fillId="4" borderId="12" xfId="0" applyNumberFormat="1" applyFont="1" applyFill="1" applyBorder="1" applyAlignment="1">
      <alignment horizontal="left" vertical="top" wrapText="1"/>
    </xf>
    <xf numFmtId="2" fontId="0" fillId="4" borderId="13" xfId="0" applyNumberFormat="1" applyFont="1" applyFill="1" applyBorder="1" applyAlignment="1">
      <alignment horizontal="left" vertical="top" wrapText="1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2" fontId="1" fillId="4" borderId="17" xfId="0" applyNumberFormat="1" applyFont="1" applyFill="1" applyBorder="1" applyAlignment="1">
      <alignment horizontal="left" vertical="top" wrapText="1"/>
    </xf>
    <xf numFmtId="2" fontId="1" fillId="4" borderId="13" xfId="0" applyNumberFormat="1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/>
    </xf>
    <xf numFmtId="0" fontId="0" fillId="5" borderId="18" xfId="0" applyFont="1" applyFill="1" applyBorder="1" applyAlignment="1">
      <alignment vertical="top" wrapText="1"/>
    </xf>
    <xf numFmtId="0" fontId="0" fillId="5" borderId="5" xfId="0" applyFont="1" applyFill="1" applyBorder="1" applyAlignment="1">
      <alignment horizontal="left" vertical="top" wrapText="1"/>
    </xf>
    <xf numFmtId="2" fontId="0" fillId="5" borderId="5" xfId="0" applyNumberFormat="1" applyFont="1" applyFill="1" applyBorder="1" applyAlignment="1">
      <alignment horizontal="left" vertical="top" wrapText="1"/>
    </xf>
    <xf numFmtId="2" fontId="0" fillId="5" borderId="19" xfId="0" applyNumberFormat="1" applyFont="1" applyFill="1" applyBorder="1" applyAlignment="1">
      <alignment horizontal="left" vertical="top"/>
    </xf>
    <xf numFmtId="0" fontId="0" fillId="5" borderId="11" xfId="0" applyFont="1" applyFill="1" applyBorder="1" applyAlignment="1">
      <alignment vertical="top" wrapText="1"/>
    </xf>
    <xf numFmtId="0" fontId="0" fillId="5" borderId="7" xfId="0" applyFont="1" applyFill="1" applyBorder="1" applyAlignment="1">
      <alignment horizontal="left" wrapText="1"/>
    </xf>
    <xf numFmtId="2" fontId="0" fillId="5" borderId="7" xfId="0" applyNumberFormat="1" applyFont="1" applyFill="1" applyBorder="1" applyAlignment="1">
      <alignment horizontal="left" vertical="top" wrapText="1"/>
    </xf>
    <xf numFmtId="2" fontId="0" fillId="5" borderId="20" xfId="0" applyNumberFormat="1" applyFont="1" applyFill="1" applyBorder="1" applyAlignment="1">
      <alignment horizontal="left" vertical="top"/>
    </xf>
    <xf numFmtId="0" fontId="0" fillId="5" borderId="21" xfId="0" applyFont="1" applyFill="1" applyBorder="1" applyAlignment="1">
      <alignment/>
    </xf>
    <xf numFmtId="0" fontId="0" fillId="5" borderId="22" xfId="0" applyFill="1" applyBorder="1" applyAlignment="1">
      <alignment/>
    </xf>
    <xf numFmtId="0" fontId="0" fillId="5" borderId="22" xfId="0" applyFont="1" applyFill="1" applyBorder="1" applyAlignment="1">
      <alignment horizontal="left" vertical="top" wrapText="1"/>
    </xf>
    <xf numFmtId="2" fontId="0" fillId="5" borderId="22" xfId="0" applyNumberFormat="1" applyFont="1" applyFill="1" applyBorder="1" applyAlignment="1">
      <alignment horizontal="left" vertical="top" wrapText="1"/>
    </xf>
    <xf numFmtId="2" fontId="0" fillId="5" borderId="23" xfId="0" applyNumberFormat="1" applyFont="1" applyFill="1" applyBorder="1" applyAlignment="1">
      <alignment horizontal="left" vertical="top"/>
    </xf>
    <xf numFmtId="0" fontId="0" fillId="5" borderId="7" xfId="0" applyFont="1" applyFill="1" applyBorder="1" applyAlignment="1">
      <alignment horizontal="left" vertical="top" wrapText="1"/>
    </xf>
    <xf numFmtId="0" fontId="0" fillId="5" borderId="11" xfId="0" applyFont="1" applyFill="1" applyBorder="1" applyAlignment="1">
      <alignment vertical="top"/>
    </xf>
    <xf numFmtId="0" fontId="0" fillId="5" borderId="24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25" xfId="0" applyFill="1" applyBorder="1" applyAlignment="1">
      <alignment/>
    </xf>
    <xf numFmtId="2" fontId="1" fillId="5" borderId="13" xfId="0" applyNumberFormat="1" applyFont="1" applyFill="1" applyBorder="1" applyAlignment="1">
      <alignment horizontal="left" vertical="center" wrapText="1"/>
    </xf>
    <xf numFmtId="0" fontId="0" fillId="5" borderId="26" xfId="0" applyFill="1" applyBorder="1" applyAlignment="1">
      <alignment/>
    </xf>
    <xf numFmtId="0" fontId="1" fillId="5" borderId="16" xfId="0" applyFont="1" applyFill="1" applyBorder="1" applyAlignment="1">
      <alignment/>
    </xf>
    <xf numFmtId="172" fontId="3" fillId="6" borderId="18" xfId="0" applyNumberFormat="1" applyFont="1" applyFill="1" applyBorder="1" applyAlignment="1">
      <alignment horizontal="left" wrapText="1"/>
    </xf>
    <xf numFmtId="2" fontId="3" fillId="6" borderId="5" xfId="0" applyNumberFormat="1" applyFont="1" applyFill="1" applyBorder="1" applyAlignment="1">
      <alignment horizontal="left" wrapText="1"/>
    </xf>
    <xf numFmtId="172" fontId="3" fillId="6" borderId="5" xfId="0" applyNumberFormat="1" applyFont="1" applyFill="1" applyBorder="1" applyAlignment="1">
      <alignment horizontal="left" wrapText="1"/>
    </xf>
    <xf numFmtId="2" fontId="3" fillId="6" borderId="19" xfId="0" applyNumberFormat="1" applyFont="1" applyFill="1" applyBorder="1" applyAlignment="1">
      <alignment horizontal="left" wrapText="1"/>
    </xf>
    <xf numFmtId="172" fontId="3" fillId="6" borderId="11" xfId="0" applyNumberFormat="1" applyFont="1" applyFill="1" applyBorder="1" applyAlignment="1">
      <alignment horizontal="left" wrapText="1"/>
    </xf>
    <xf numFmtId="2" fontId="3" fillId="6" borderId="7" xfId="0" applyNumberFormat="1" applyFont="1" applyFill="1" applyBorder="1" applyAlignment="1">
      <alignment horizontal="left" wrapText="1"/>
    </xf>
    <xf numFmtId="172" fontId="3" fillId="6" borderId="7" xfId="0" applyNumberFormat="1" applyFont="1" applyFill="1" applyBorder="1" applyAlignment="1">
      <alignment horizontal="left" wrapText="1"/>
    </xf>
    <xf numFmtId="2" fontId="3" fillId="6" borderId="20" xfId="0" applyNumberFormat="1" applyFont="1" applyFill="1" applyBorder="1" applyAlignment="1">
      <alignment horizontal="left" wrapText="1"/>
    </xf>
    <xf numFmtId="2" fontId="3" fillId="6" borderId="22" xfId="0" applyNumberFormat="1" applyFont="1" applyFill="1" applyBorder="1" applyAlignment="1">
      <alignment horizontal="left" vertical="top" wrapText="1"/>
    </xf>
    <xf numFmtId="172" fontId="0" fillId="6" borderId="11" xfId="0" applyNumberFormat="1" applyFont="1" applyFill="1" applyBorder="1" applyAlignment="1">
      <alignment horizontal="left" wrapText="1"/>
    </xf>
    <xf numFmtId="2" fontId="0" fillId="6" borderId="7" xfId="0" applyNumberFormat="1" applyFont="1" applyFill="1" applyBorder="1" applyAlignment="1">
      <alignment horizontal="left" wrapText="1"/>
    </xf>
    <xf numFmtId="172" fontId="0" fillId="6" borderId="7" xfId="0" applyNumberFormat="1" applyFont="1" applyFill="1" applyBorder="1" applyAlignment="1">
      <alignment horizontal="left" wrapText="1"/>
    </xf>
    <xf numFmtId="2" fontId="0" fillId="6" borderId="20" xfId="0" applyNumberFormat="1" applyFont="1" applyFill="1" applyBorder="1" applyAlignment="1">
      <alignment horizontal="left" wrapText="1"/>
    </xf>
    <xf numFmtId="172" fontId="0" fillId="6" borderId="21" xfId="0" applyNumberFormat="1" applyFont="1" applyFill="1" applyBorder="1" applyAlignment="1">
      <alignment horizontal="left" vertical="top" wrapText="1"/>
    </xf>
    <xf numFmtId="2" fontId="0" fillId="6" borderId="22" xfId="0" applyNumberFormat="1" applyFont="1" applyFill="1" applyBorder="1" applyAlignment="1">
      <alignment horizontal="left" wrapText="1"/>
    </xf>
    <xf numFmtId="172" fontId="0" fillId="6" borderId="22" xfId="0" applyNumberFormat="1" applyFont="1" applyFill="1" applyBorder="1" applyAlignment="1">
      <alignment horizontal="left" vertical="top" wrapText="1"/>
    </xf>
    <xf numFmtId="2" fontId="0" fillId="6" borderId="22" xfId="0" applyNumberFormat="1" applyFont="1" applyFill="1" applyBorder="1" applyAlignment="1">
      <alignment horizontal="left" vertical="top" wrapText="1"/>
    </xf>
    <xf numFmtId="172" fontId="3" fillId="6" borderId="24" xfId="0" applyNumberFormat="1" applyFont="1" applyFill="1" applyBorder="1" applyAlignment="1">
      <alignment horizontal="left" vertical="top" wrapText="1"/>
    </xf>
    <xf numFmtId="172" fontId="3" fillId="6" borderId="10" xfId="0" applyNumberFormat="1" applyFont="1" applyFill="1" applyBorder="1" applyAlignment="1">
      <alignment horizontal="left" vertical="top" wrapText="1"/>
    </xf>
    <xf numFmtId="2" fontId="3" fillId="6" borderId="10" xfId="0" applyNumberFormat="1" applyFont="1" applyFill="1" applyBorder="1" applyAlignment="1">
      <alignment horizontal="left" vertical="top" wrapText="1"/>
    </xf>
    <xf numFmtId="2" fontId="1" fillId="6" borderId="17" xfId="0" applyNumberFormat="1" applyFont="1" applyFill="1" applyBorder="1" applyAlignment="1">
      <alignment horizontal="left" vertical="center" wrapText="1"/>
    </xf>
    <xf numFmtId="2" fontId="1" fillId="6" borderId="13" xfId="0" applyNumberFormat="1" applyFont="1" applyFill="1" applyBorder="1" applyAlignment="1">
      <alignment horizontal="left" vertical="center" wrapText="1"/>
    </xf>
    <xf numFmtId="172" fontId="1" fillId="6" borderId="13" xfId="0" applyNumberFormat="1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/>
    </xf>
    <xf numFmtId="0" fontId="1" fillId="6" borderId="1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5" borderId="11" xfId="0" applyFont="1" applyFill="1" applyBorder="1" applyAlignment="1">
      <alignment vertical="top"/>
    </xf>
    <xf numFmtId="0" fontId="1" fillId="5" borderId="7" xfId="0" applyFont="1" applyFill="1" applyBorder="1" applyAlignment="1">
      <alignment vertical="top" wrapText="1"/>
    </xf>
    <xf numFmtId="0" fontId="1" fillId="5" borderId="20" xfId="0" applyFont="1" applyFill="1" applyBorder="1" applyAlignment="1">
      <alignment vertical="top" wrapText="1"/>
    </xf>
    <xf numFmtId="0" fontId="1" fillId="6" borderId="11" xfId="0" applyFont="1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1" fillId="6" borderId="7" xfId="0" applyFont="1" applyFill="1" applyBorder="1" applyAlignment="1">
      <alignment vertical="top" wrapText="1"/>
    </xf>
    <xf numFmtId="0" fontId="1" fillId="6" borderId="20" xfId="0" applyFont="1" applyFill="1" applyBorder="1" applyAlignment="1">
      <alignment vertical="top" wrapText="1"/>
    </xf>
    <xf numFmtId="0" fontId="1" fillId="5" borderId="12" xfId="0" applyFont="1" applyFill="1" applyBorder="1" applyAlignment="1">
      <alignment vertical="top"/>
    </xf>
    <xf numFmtId="0" fontId="1" fillId="5" borderId="6" xfId="0" applyFont="1" applyFill="1" applyBorder="1" applyAlignment="1">
      <alignment vertical="top"/>
    </xf>
    <xf numFmtId="0" fontId="0" fillId="5" borderId="4" xfId="0" applyFont="1" applyFill="1" applyBorder="1" applyAlignment="1">
      <alignment vertical="top"/>
    </xf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 applyAlignment="1">
      <alignment vertical="top" wrapText="1"/>
    </xf>
    <xf numFmtId="0" fontId="0" fillId="5" borderId="8" xfId="0" applyFont="1" applyFill="1" applyBorder="1" applyAlignment="1">
      <alignment/>
    </xf>
    <xf numFmtId="0" fontId="0" fillId="5" borderId="6" xfId="0" applyFont="1" applyFill="1" applyBorder="1" applyAlignment="1">
      <alignment vertical="top"/>
    </xf>
    <xf numFmtId="0" fontId="0" fillId="5" borderId="8" xfId="0" applyFill="1" applyBorder="1" applyAlignment="1">
      <alignment/>
    </xf>
    <xf numFmtId="0" fontId="0" fillId="5" borderId="6" xfId="0" applyFill="1" applyBorder="1" applyAlignment="1">
      <alignment/>
    </xf>
    <xf numFmtId="0" fontId="1" fillId="5" borderId="9" xfId="0" applyFont="1" applyFill="1" applyBorder="1" applyAlignment="1">
      <alignment vertical="top" wrapText="1"/>
    </xf>
    <xf numFmtId="0" fontId="0" fillId="5" borderId="12" xfId="0" applyFill="1" applyBorder="1" applyAlignment="1">
      <alignment vertical="top" wrapText="1"/>
    </xf>
    <xf numFmtId="0" fontId="0" fillId="5" borderId="4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wrapText="1"/>
    </xf>
    <xf numFmtId="0" fontId="0" fillId="5" borderId="6" xfId="0" applyFont="1" applyFill="1" applyBorder="1" applyAlignment="1">
      <alignment horizontal="left" vertical="top" wrapText="1"/>
    </xf>
    <xf numFmtId="0" fontId="0" fillId="5" borderId="9" xfId="0" applyFill="1" applyBorder="1" applyAlignment="1">
      <alignment/>
    </xf>
    <xf numFmtId="0" fontId="0" fillId="5" borderId="6" xfId="0" applyFill="1" applyBorder="1" applyAlignment="1">
      <alignment vertical="top" wrapText="1"/>
    </xf>
    <xf numFmtId="2" fontId="0" fillId="5" borderId="4" xfId="0" applyNumberFormat="1" applyFont="1" applyFill="1" applyBorder="1" applyAlignment="1">
      <alignment horizontal="left" vertical="top" wrapText="1"/>
    </xf>
    <xf numFmtId="0" fontId="0" fillId="5" borderId="28" xfId="0" applyFill="1" applyBorder="1" applyAlignment="1">
      <alignment horizontal="right" vertical="top" wrapText="1"/>
    </xf>
    <xf numFmtId="0" fontId="0" fillId="5" borderId="29" xfId="0" applyFont="1" applyFill="1" applyBorder="1" applyAlignment="1">
      <alignment horizontal="right" vertical="top" wrapText="1"/>
    </xf>
    <xf numFmtId="0" fontId="0" fillId="5" borderId="30" xfId="0" applyFont="1" applyFill="1" applyBorder="1" applyAlignment="1">
      <alignment horizontal="right" wrapText="1"/>
    </xf>
    <xf numFmtId="0" fontId="0" fillId="5" borderId="31" xfId="0" applyFill="1" applyBorder="1" applyAlignment="1">
      <alignment horizontal="right"/>
    </xf>
    <xf numFmtId="0" fontId="0" fillId="5" borderId="30" xfId="0" applyFont="1" applyFill="1" applyBorder="1" applyAlignment="1">
      <alignment horizontal="right" vertical="top" wrapText="1"/>
    </xf>
    <xf numFmtId="0" fontId="0" fillId="5" borderId="32" xfId="0" applyFill="1" applyBorder="1" applyAlignment="1">
      <alignment horizontal="right"/>
    </xf>
    <xf numFmtId="0" fontId="0" fillId="5" borderId="31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2" fontId="0" fillId="4" borderId="6" xfId="0" applyNumberFormat="1" applyFont="1" applyFill="1" applyBorder="1" applyAlignment="1">
      <alignment horizontal="left" wrapText="1"/>
    </xf>
    <xf numFmtId="0" fontId="1" fillId="3" borderId="17" xfId="0" applyFont="1" applyFill="1" applyBorder="1" applyAlignment="1">
      <alignment vertical="top" wrapText="1"/>
    </xf>
    <xf numFmtId="0" fontId="0" fillId="3" borderId="12" xfId="0" applyNumberFormat="1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vertical="top" wrapText="1"/>
    </xf>
    <xf numFmtId="2" fontId="0" fillId="3" borderId="13" xfId="0" applyNumberFormat="1" applyFont="1" applyFill="1" applyBorder="1" applyAlignment="1">
      <alignment horizontal="left" vertical="top" wrapText="1"/>
    </xf>
    <xf numFmtId="2" fontId="1" fillId="3" borderId="7" xfId="0" applyNumberFormat="1" applyFont="1" applyFill="1" applyBorder="1" applyAlignment="1">
      <alignment horizontal="left" vertical="top" wrapText="1"/>
    </xf>
    <xf numFmtId="0" fontId="0" fillId="5" borderId="11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6" borderId="19" xfId="0" applyFont="1" applyFill="1" applyBorder="1" applyAlignment="1">
      <alignment vertical="top" wrapText="1"/>
    </xf>
    <xf numFmtId="0" fontId="0" fillId="6" borderId="18" xfId="0" applyFont="1" applyFill="1" applyBorder="1" applyAlignment="1">
      <alignment vertical="top" wrapText="1"/>
    </xf>
    <xf numFmtId="0" fontId="0" fillId="5" borderId="18" xfId="0" applyFont="1" applyFill="1" applyBorder="1" applyAlignment="1">
      <alignment vertical="top"/>
    </xf>
    <xf numFmtId="0" fontId="0" fillId="6" borderId="5" xfId="0" applyFont="1" applyFill="1" applyBorder="1" applyAlignment="1">
      <alignment vertical="top" wrapText="1"/>
    </xf>
    <xf numFmtId="2" fontId="4" fillId="5" borderId="5" xfId="0" applyNumberFormat="1" applyFont="1" applyFill="1" applyBorder="1" applyAlignment="1">
      <alignment horizontal="left" vertical="top" wrapText="1"/>
    </xf>
    <xf numFmtId="2" fontId="4" fillId="5" borderId="7" xfId="0" applyNumberFormat="1" applyFont="1" applyFill="1" applyBorder="1" applyAlignment="1">
      <alignment horizontal="left" vertical="top" wrapText="1"/>
    </xf>
    <xf numFmtId="0" fontId="0" fillId="6" borderId="11" xfId="0" applyFont="1" applyFill="1" applyBorder="1" applyAlignment="1">
      <alignment vertical="top" wrapText="1"/>
    </xf>
    <xf numFmtId="0" fontId="0" fillId="6" borderId="7" xfId="0" applyFont="1" applyFill="1" applyBorder="1" applyAlignment="1">
      <alignment vertical="top" wrapText="1"/>
    </xf>
    <xf numFmtId="0" fontId="0" fillId="5" borderId="7" xfId="0" applyFont="1" applyFill="1" applyBorder="1" applyAlignment="1">
      <alignment vertical="top" wrapText="1"/>
    </xf>
    <xf numFmtId="0" fontId="0" fillId="5" borderId="20" xfId="0" applyFont="1" applyFill="1" applyBorder="1" applyAlignment="1">
      <alignment vertical="top" wrapText="1"/>
    </xf>
    <xf numFmtId="0" fontId="0" fillId="5" borderId="7" xfId="0" applyFill="1" applyBorder="1" applyAlignment="1">
      <alignment/>
    </xf>
    <xf numFmtId="0" fontId="0" fillId="5" borderId="30" xfId="0" applyFill="1" applyBorder="1" applyAlignment="1">
      <alignment horizontal="right"/>
    </xf>
    <xf numFmtId="172" fontId="3" fillId="6" borderId="11" xfId="0" applyNumberFormat="1" applyFont="1" applyFill="1" applyBorder="1" applyAlignment="1">
      <alignment horizontal="left" vertical="top" wrapText="1"/>
    </xf>
    <xf numFmtId="172" fontId="3" fillId="6" borderId="7" xfId="0" applyNumberFormat="1" applyFont="1" applyFill="1" applyBorder="1" applyAlignment="1">
      <alignment horizontal="left" vertical="top" wrapText="1"/>
    </xf>
    <xf numFmtId="2" fontId="3" fillId="6" borderId="7" xfId="0" applyNumberFormat="1" applyFont="1" applyFill="1" applyBorder="1" applyAlignment="1">
      <alignment horizontal="left" vertical="top" wrapText="1"/>
    </xf>
    <xf numFmtId="2" fontId="3" fillId="6" borderId="20" xfId="0" applyNumberFormat="1" applyFont="1" applyFill="1" applyBorder="1" applyAlignment="1">
      <alignment horizontal="left" vertical="top" wrapText="1"/>
    </xf>
    <xf numFmtId="0" fontId="0" fillId="4" borderId="6" xfId="0" applyNumberFormat="1" applyFont="1" applyFill="1" applyBorder="1" applyAlignment="1">
      <alignment horizontal="left" vertical="top" wrapText="1"/>
    </xf>
    <xf numFmtId="0" fontId="0" fillId="5" borderId="7" xfId="0" applyFill="1" applyBorder="1" applyAlignment="1">
      <alignment horizontal="left"/>
    </xf>
    <xf numFmtId="0" fontId="0" fillId="4" borderId="18" xfId="0" applyFont="1" applyFill="1" applyBorder="1" applyAlignment="1">
      <alignment horizontal="left" wrapText="1"/>
    </xf>
    <xf numFmtId="0" fontId="4" fillId="5" borderId="31" xfId="0" applyFont="1" applyFill="1" applyBorder="1" applyAlignment="1">
      <alignment horizontal="right"/>
    </xf>
    <xf numFmtId="0" fontId="4" fillId="4" borderId="6" xfId="0" applyNumberFormat="1" applyFont="1" applyFill="1" applyBorder="1" applyAlignment="1">
      <alignment horizontal="left" wrapText="1"/>
    </xf>
    <xf numFmtId="2" fontId="4" fillId="4" borderId="6" xfId="0" applyNumberFormat="1" applyFont="1" applyFill="1" applyBorder="1" applyAlignment="1">
      <alignment horizontal="left" wrapText="1"/>
    </xf>
    <xf numFmtId="2" fontId="4" fillId="4" borderId="7" xfId="0" applyNumberFormat="1" applyFont="1" applyFill="1" applyBorder="1" applyAlignment="1">
      <alignment horizontal="left"/>
    </xf>
    <xf numFmtId="2" fontId="4" fillId="4" borderId="8" xfId="0" applyNumberFormat="1" applyFont="1" applyFill="1" applyBorder="1" applyAlignment="1">
      <alignment horizontal="left" vertical="top" wrapText="1"/>
    </xf>
    <xf numFmtId="0" fontId="4" fillId="4" borderId="8" xfId="0" applyNumberFormat="1" applyFont="1" applyFill="1" applyBorder="1" applyAlignment="1">
      <alignment horizontal="left" vertical="top" wrapText="1"/>
    </xf>
    <xf numFmtId="2" fontId="4" fillId="4" borderId="22" xfId="0" applyNumberFormat="1" applyFont="1" applyFill="1" applyBorder="1" applyAlignment="1">
      <alignment horizontal="left" wrapText="1"/>
    </xf>
    <xf numFmtId="2" fontId="4" fillId="5" borderId="20" xfId="0" applyNumberFormat="1" applyFont="1" applyFill="1" applyBorder="1" applyAlignment="1">
      <alignment horizontal="left" vertical="top"/>
    </xf>
    <xf numFmtId="2" fontId="0" fillId="6" borderId="23" xfId="0" applyNumberFormat="1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/>
    </xf>
    <xf numFmtId="0" fontId="4" fillId="5" borderId="6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2" fontId="4" fillId="6" borderId="7" xfId="0" applyNumberFormat="1" applyFont="1" applyFill="1" applyBorder="1" applyAlignment="1">
      <alignment horizontal="left" wrapText="1"/>
    </xf>
    <xf numFmtId="2" fontId="4" fillId="6" borderId="20" xfId="0" applyNumberFormat="1" applyFont="1" applyFill="1" applyBorder="1" applyAlignment="1">
      <alignment horizontal="left" wrapText="1"/>
    </xf>
    <xf numFmtId="2" fontId="3" fillId="4" borderId="7" xfId="0" applyNumberFormat="1" applyFont="1" applyFill="1" applyBorder="1" applyAlignment="1">
      <alignment horizontal="left"/>
    </xf>
    <xf numFmtId="2" fontId="3" fillId="4" borderId="4" xfId="0" applyNumberFormat="1" applyFont="1" applyFill="1" applyBorder="1" applyAlignment="1">
      <alignment horizontal="left" wrapText="1"/>
    </xf>
    <xf numFmtId="2" fontId="3" fillId="4" borderId="5" xfId="0" applyNumberFormat="1" applyFont="1" applyFill="1" applyBorder="1" applyAlignment="1">
      <alignment horizontal="left"/>
    </xf>
    <xf numFmtId="0" fontId="0" fillId="4" borderId="11" xfId="0" applyFont="1" applyFill="1" applyBorder="1" applyAlignment="1">
      <alignment/>
    </xf>
    <xf numFmtId="0" fontId="0" fillId="4" borderId="7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5" borderId="7" xfId="0" applyFont="1" applyFill="1" applyBorder="1" applyAlignment="1">
      <alignment horizontal="left"/>
    </xf>
    <xf numFmtId="0" fontId="0" fillId="5" borderId="6" xfId="0" applyFont="1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29" xfId="0" applyFill="1" applyBorder="1" applyAlignment="1">
      <alignment horizontal="right"/>
    </xf>
    <xf numFmtId="0" fontId="0" fillId="5" borderId="4" xfId="0" applyFill="1" applyBorder="1" applyAlignment="1">
      <alignment/>
    </xf>
    <xf numFmtId="172" fontId="3" fillId="6" borderId="18" xfId="0" applyNumberFormat="1" applyFont="1" applyFill="1" applyBorder="1" applyAlignment="1">
      <alignment horizontal="left" vertical="top" wrapText="1"/>
    </xf>
    <xf numFmtId="172" fontId="3" fillId="6" borderId="5" xfId="0" applyNumberFormat="1" applyFont="1" applyFill="1" applyBorder="1" applyAlignment="1">
      <alignment horizontal="left" vertical="top" wrapText="1"/>
    </xf>
    <xf numFmtId="2" fontId="3" fillId="6" borderId="10" xfId="0" applyNumberFormat="1" applyFont="1" applyFill="1" applyBorder="1" applyAlignment="1">
      <alignment horizontal="left" wrapText="1"/>
    </xf>
    <xf numFmtId="2" fontId="3" fillId="6" borderId="5" xfId="0" applyNumberFormat="1" applyFont="1" applyFill="1" applyBorder="1" applyAlignment="1">
      <alignment horizontal="left" vertical="top" wrapText="1"/>
    </xf>
    <xf numFmtId="2" fontId="3" fillId="6" borderId="19" xfId="0" applyNumberFormat="1" applyFont="1" applyFill="1" applyBorder="1" applyAlignment="1">
      <alignment horizontal="left" vertical="top" wrapText="1"/>
    </xf>
    <xf numFmtId="2" fontId="0" fillId="4" borderId="4" xfId="0" applyNumberFormat="1" applyFont="1" applyFill="1" applyBorder="1" applyAlignment="1">
      <alignment horizontal="left" vertical="top" wrapText="1"/>
    </xf>
    <xf numFmtId="0" fontId="0" fillId="4" borderId="4" xfId="0" applyNumberFormat="1" applyFont="1" applyFill="1" applyBorder="1" applyAlignment="1">
      <alignment horizontal="left" vertical="top" wrapText="1"/>
    </xf>
    <xf numFmtId="2" fontId="0" fillId="4" borderId="5" xfId="0" applyNumberFormat="1" applyFont="1" applyFill="1" applyBorder="1" applyAlignment="1">
      <alignment horizontal="left" wrapText="1"/>
    </xf>
    <xf numFmtId="2" fontId="3" fillId="6" borderId="33" xfId="0" applyNumberFormat="1" applyFont="1" applyFill="1" applyBorder="1" applyAlignment="1">
      <alignment horizontal="left" vertical="top" wrapText="1"/>
    </xf>
    <xf numFmtId="2" fontId="0" fillId="3" borderId="34" xfId="0" applyNumberFormat="1" applyFont="1" applyFill="1" applyBorder="1" applyAlignment="1">
      <alignment horizontal="left" vertical="top" wrapText="1"/>
    </xf>
    <xf numFmtId="0" fontId="0" fillId="3" borderId="18" xfId="0" applyFont="1" applyFill="1" applyBorder="1" applyAlignment="1">
      <alignment vertical="top" wrapText="1"/>
    </xf>
    <xf numFmtId="2" fontId="0" fillId="3" borderId="35" xfId="0" applyNumberFormat="1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 wrapText="1"/>
    </xf>
    <xf numFmtId="2" fontId="0" fillId="4" borderId="11" xfId="0" applyNumberFormat="1" applyFont="1" applyFill="1" applyBorder="1" applyAlignment="1">
      <alignment horizontal="left" vertical="top" wrapText="1"/>
    </xf>
    <xf numFmtId="0" fontId="0" fillId="4" borderId="18" xfId="0" applyFont="1" applyFill="1" applyBorder="1" applyAlignment="1">
      <alignment horizontal="left"/>
    </xf>
    <xf numFmtId="2" fontId="0" fillId="4" borderId="21" xfId="0" applyNumberFormat="1" applyFont="1" applyFill="1" applyBorder="1" applyAlignment="1">
      <alignment horizontal="left" vertical="top" wrapText="1"/>
    </xf>
    <xf numFmtId="0" fontId="0" fillId="4" borderId="11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 wrapText="1"/>
    </xf>
    <xf numFmtId="2" fontId="4" fillId="4" borderId="34" xfId="0" applyNumberFormat="1" applyFont="1" applyFill="1" applyBorder="1" applyAlignment="1">
      <alignment horizontal="left" vertical="top" wrapText="1"/>
    </xf>
    <xf numFmtId="2" fontId="4" fillId="4" borderId="21" xfId="0" applyNumberFormat="1" applyFont="1" applyFill="1" applyBorder="1" applyAlignment="1">
      <alignment horizontal="left" vertical="top" wrapText="1"/>
    </xf>
    <xf numFmtId="2" fontId="4" fillId="4" borderId="36" xfId="0" applyNumberFormat="1" applyFont="1" applyFill="1" applyBorder="1" applyAlignment="1">
      <alignment horizontal="left" vertical="top" wrapText="1"/>
    </xf>
    <xf numFmtId="2" fontId="0" fillId="4" borderId="18" xfId="0" applyNumberFormat="1" applyFont="1" applyFill="1" applyBorder="1" applyAlignment="1">
      <alignment horizontal="left" vertical="top" wrapText="1"/>
    </xf>
    <xf numFmtId="2" fontId="0" fillId="4" borderId="24" xfId="0" applyNumberFormat="1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0" fontId="0" fillId="5" borderId="4" xfId="0" applyNumberFormat="1" applyFont="1" applyFill="1" applyBorder="1" applyAlignment="1">
      <alignment horizontal="left" vertical="top" wrapText="1"/>
    </xf>
    <xf numFmtId="2" fontId="0" fillId="5" borderId="6" xfId="0" applyNumberFormat="1" applyFont="1" applyFill="1" applyBorder="1" applyAlignment="1">
      <alignment horizontal="left" wrapText="1"/>
    </xf>
    <xf numFmtId="2" fontId="0" fillId="5" borderId="8" xfId="0" applyNumberFormat="1" applyFill="1" applyBorder="1" applyAlignment="1">
      <alignment/>
    </xf>
    <xf numFmtId="4" fontId="0" fillId="3" borderId="7" xfId="0" applyNumberFormat="1" applyFont="1" applyFill="1" applyBorder="1" applyAlignment="1">
      <alignment horizontal="left" vertical="top" wrapText="1"/>
    </xf>
    <xf numFmtId="4" fontId="1" fillId="3" borderId="13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49" fontId="0" fillId="0" borderId="37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0" fontId="0" fillId="6" borderId="20" xfId="0" applyFont="1" applyFill="1" applyBorder="1" applyAlignment="1">
      <alignment vertical="top" wrapText="1"/>
    </xf>
    <xf numFmtId="172" fontId="9" fillId="6" borderId="18" xfId="0" applyNumberFormat="1" applyFont="1" applyFill="1" applyBorder="1" applyAlignment="1">
      <alignment horizontal="left" wrapText="1"/>
    </xf>
    <xf numFmtId="2" fontId="9" fillId="6" borderId="5" xfId="0" applyNumberFormat="1" applyFont="1" applyFill="1" applyBorder="1" applyAlignment="1">
      <alignment horizontal="left" wrapText="1"/>
    </xf>
    <xf numFmtId="172" fontId="9" fillId="6" borderId="5" xfId="0" applyNumberFormat="1" applyFont="1" applyFill="1" applyBorder="1" applyAlignment="1">
      <alignment horizontal="left" wrapText="1"/>
    </xf>
    <xf numFmtId="2" fontId="9" fillId="6" borderId="19" xfId="0" applyNumberFormat="1" applyFont="1" applyFill="1" applyBorder="1" applyAlignment="1">
      <alignment horizontal="left" wrapText="1"/>
    </xf>
    <xf numFmtId="172" fontId="4" fillId="6" borderId="11" xfId="0" applyNumberFormat="1" applyFont="1" applyFill="1" applyBorder="1" applyAlignment="1">
      <alignment horizontal="left" wrapText="1"/>
    </xf>
    <xf numFmtId="172" fontId="4" fillId="6" borderId="7" xfId="0" applyNumberFormat="1" applyFont="1" applyFill="1" applyBorder="1" applyAlignment="1">
      <alignment horizontal="left" wrapText="1"/>
    </xf>
    <xf numFmtId="2" fontId="9" fillId="6" borderId="7" xfId="0" applyNumberFormat="1" applyFont="1" applyFill="1" applyBorder="1" applyAlignment="1">
      <alignment horizontal="left" wrapText="1"/>
    </xf>
    <xf numFmtId="172" fontId="4" fillId="6" borderId="11" xfId="0" applyNumberFormat="1" applyFont="1" applyFill="1" applyBorder="1" applyAlignment="1">
      <alignment horizontal="left" vertical="top" wrapText="1"/>
    </xf>
    <xf numFmtId="172" fontId="4" fillId="6" borderId="7" xfId="0" applyNumberFormat="1" applyFont="1" applyFill="1" applyBorder="1" applyAlignment="1">
      <alignment horizontal="left" vertical="top" wrapText="1"/>
    </xf>
    <xf numFmtId="2" fontId="4" fillId="6" borderId="7" xfId="0" applyNumberFormat="1" applyFont="1" applyFill="1" applyBorder="1" applyAlignment="1">
      <alignment horizontal="left" vertical="top" wrapText="1"/>
    </xf>
    <xf numFmtId="2" fontId="4" fillId="6" borderId="20" xfId="0" applyNumberFormat="1" applyFont="1" applyFill="1" applyBorder="1" applyAlignment="1">
      <alignment horizontal="left" vertical="top" wrapText="1"/>
    </xf>
    <xf numFmtId="172" fontId="4" fillId="6" borderId="18" xfId="0" applyNumberFormat="1" applyFont="1" applyFill="1" applyBorder="1" applyAlignment="1">
      <alignment horizontal="left" wrapText="1"/>
    </xf>
    <xf numFmtId="2" fontId="4" fillId="6" borderId="5" xfId="0" applyNumberFormat="1" applyFont="1" applyFill="1" applyBorder="1" applyAlignment="1">
      <alignment horizontal="left" wrapText="1"/>
    </xf>
    <xf numFmtId="172" fontId="4" fillId="6" borderId="5" xfId="0" applyNumberFormat="1" applyFont="1" applyFill="1" applyBorder="1" applyAlignment="1">
      <alignment horizontal="left" wrapText="1"/>
    </xf>
    <xf numFmtId="2" fontId="4" fillId="6" borderId="19" xfId="0" applyNumberFormat="1" applyFont="1" applyFill="1" applyBorder="1" applyAlignment="1">
      <alignment horizontal="left" wrapText="1"/>
    </xf>
    <xf numFmtId="172" fontId="4" fillId="6" borderId="21" xfId="0" applyNumberFormat="1" applyFont="1" applyFill="1" applyBorder="1" applyAlignment="1">
      <alignment horizontal="left" vertical="top" wrapText="1"/>
    </xf>
    <xf numFmtId="2" fontId="4" fillId="6" borderId="22" xfId="0" applyNumberFormat="1" applyFont="1" applyFill="1" applyBorder="1" applyAlignment="1">
      <alignment horizontal="left" wrapText="1"/>
    </xf>
    <xf numFmtId="172" fontId="4" fillId="6" borderId="22" xfId="0" applyNumberFormat="1" applyFont="1" applyFill="1" applyBorder="1" applyAlignment="1">
      <alignment horizontal="left" vertical="top" wrapText="1"/>
    </xf>
    <xf numFmtId="2" fontId="4" fillId="6" borderId="22" xfId="0" applyNumberFormat="1" applyFont="1" applyFill="1" applyBorder="1" applyAlignment="1">
      <alignment horizontal="left" vertical="top" wrapText="1"/>
    </xf>
    <xf numFmtId="2" fontId="4" fillId="6" borderId="23" xfId="0" applyNumberFormat="1" applyFont="1" applyFill="1" applyBorder="1" applyAlignment="1">
      <alignment horizontal="left" vertical="top" wrapText="1"/>
    </xf>
    <xf numFmtId="172" fontId="9" fillId="6" borderId="11" xfId="0" applyNumberFormat="1" applyFont="1" applyFill="1" applyBorder="1" applyAlignment="1">
      <alignment horizontal="left" wrapText="1"/>
    </xf>
    <xf numFmtId="172" fontId="9" fillId="6" borderId="7" xfId="0" applyNumberFormat="1" applyFont="1" applyFill="1" applyBorder="1" applyAlignment="1">
      <alignment horizontal="left" wrapText="1"/>
    </xf>
    <xf numFmtId="2" fontId="9" fillId="6" borderId="20" xfId="0" applyNumberFormat="1" applyFont="1" applyFill="1" applyBorder="1" applyAlignment="1">
      <alignment horizontal="left" wrapText="1"/>
    </xf>
    <xf numFmtId="172" fontId="9" fillId="6" borderId="11" xfId="0" applyNumberFormat="1" applyFont="1" applyFill="1" applyBorder="1" applyAlignment="1">
      <alignment horizontal="left" vertical="top" wrapText="1"/>
    </xf>
    <xf numFmtId="172" fontId="9" fillId="6" borderId="7" xfId="0" applyNumberFormat="1" applyFont="1" applyFill="1" applyBorder="1" applyAlignment="1">
      <alignment horizontal="left" vertical="top" wrapText="1"/>
    </xf>
    <xf numFmtId="2" fontId="9" fillId="6" borderId="22" xfId="0" applyNumberFormat="1" applyFont="1" applyFill="1" applyBorder="1" applyAlignment="1">
      <alignment horizontal="left" wrapText="1"/>
    </xf>
    <xf numFmtId="0" fontId="0" fillId="5" borderId="0" xfId="0" applyFill="1" applyBorder="1" applyAlignment="1">
      <alignment/>
    </xf>
    <xf numFmtId="0" fontId="0" fillId="5" borderId="30" xfId="0" applyFont="1" applyFill="1" applyBorder="1" applyAlignment="1">
      <alignment vertical="top"/>
    </xf>
    <xf numFmtId="0" fontId="0" fillId="5" borderId="38" xfId="0" applyFill="1" applyBorder="1" applyAlignment="1">
      <alignment/>
    </xf>
    <xf numFmtId="0" fontId="0" fillId="5" borderId="29" xfId="0" applyFont="1" applyFill="1" applyBorder="1" applyAlignment="1">
      <alignment vertical="top"/>
    </xf>
    <xf numFmtId="2" fontId="10" fillId="5" borderId="39" xfId="0" applyNumberFormat="1" applyFont="1" applyFill="1" applyBorder="1" applyAlignment="1">
      <alignment horizontal="left" vertical="center"/>
    </xf>
    <xf numFmtId="0" fontId="10" fillId="5" borderId="40" xfId="0" applyFont="1" applyFill="1" applyBorder="1" applyAlignment="1">
      <alignment/>
    </xf>
    <xf numFmtId="2" fontId="10" fillId="6" borderId="39" xfId="0" applyNumberFormat="1" applyFont="1" applyFill="1" applyBorder="1" applyAlignment="1">
      <alignment horizontal="left" vertical="center"/>
    </xf>
    <xf numFmtId="0" fontId="10" fillId="6" borderId="40" xfId="0" applyFont="1" applyFill="1" applyBorder="1" applyAlignment="1">
      <alignment/>
    </xf>
    <xf numFmtId="2" fontId="10" fillId="4" borderId="41" xfId="0" applyNumberFormat="1" applyFont="1" applyFill="1" applyBorder="1" applyAlignment="1">
      <alignment horizontal="left" vertical="center" wrapText="1"/>
    </xf>
    <xf numFmtId="0" fontId="10" fillId="4" borderId="42" xfId="0" applyFont="1" applyFill="1" applyBorder="1" applyAlignment="1">
      <alignment/>
    </xf>
    <xf numFmtId="2" fontId="10" fillId="3" borderId="41" xfId="0" applyNumberFormat="1" applyFont="1" applyFill="1" applyBorder="1" applyAlignment="1">
      <alignment horizontal="left" vertical="top" wrapText="1"/>
    </xf>
    <xf numFmtId="2" fontId="10" fillId="3" borderId="34" xfId="0" applyNumberFormat="1" applyFont="1" applyFill="1" applyBorder="1" applyAlignment="1">
      <alignment horizontal="left" vertical="top" wrapText="1"/>
    </xf>
    <xf numFmtId="0" fontId="11" fillId="5" borderId="43" xfId="0" applyFont="1" applyFill="1" applyBorder="1" applyAlignment="1">
      <alignment/>
    </xf>
    <xf numFmtId="0" fontId="11" fillId="5" borderId="44" xfId="0" applyFont="1" applyFill="1" applyBorder="1" applyAlignment="1">
      <alignment/>
    </xf>
    <xf numFmtId="2" fontId="1" fillId="0" borderId="0" xfId="0" applyNumberFormat="1" applyFont="1" applyAlignment="1">
      <alignment/>
    </xf>
    <xf numFmtId="2" fontId="12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2" fontId="4" fillId="4" borderId="4" xfId="0" applyNumberFormat="1" applyFont="1" applyFill="1" applyBorder="1" applyAlignment="1">
      <alignment horizontal="left" wrapText="1"/>
    </xf>
    <xf numFmtId="2" fontId="4" fillId="4" borderId="6" xfId="0" applyNumberFormat="1" applyFont="1" applyFill="1" applyBorder="1" applyAlignment="1">
      <alignment horizontal="left" vertical="top" wrapText="1"/>
    </xf>
    <xf numFmtId="2" fontId="4" fillId="4" borderId="7" xfId="0" applyNumberFormat="1" applyFont="1" applyFill="1" applyBorder="1" applyAlignment="1">
      <alignment horizontal="left" wrapText="1"/>
    </xf>
    <xf numFmtId="2" fontId="4" fillId="4" borderId="5" xfId="0" applyNumberFormat="1" applyFont="1" applyFill="1" applyBorder="1" applyAlignment="1">
      <alignment horizontal="left"/>
    </xf>
    <xf numFmtId="2" fontId="4" fillId="4" borderId="35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wrapText="1"/>
    </xf>
    <xf numFmtId="0" fontId="0" fillId="4" borderId="18" xfId="0" applyFill="1" applyBorder="1" applyAlignment="1">
      <alignment/>
    </xf>
    <xf numFmtId="0" fontId="0" fillId="4" borderId="5" xfId="0" applyNumberFormat="1" applyFont="1" applyFill="1" applyBorder="1" applyAlignment="1">
      <alignment horizontal="left"/>
    </xf>
    <xf numFmtId="0" fontId="0" fillId="4" borderId="11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45" xfId="0" applyFont="1" applyFill="1" applyBorder="1" applyAlignment="1">
      <alignment horizontal="left"/>
    </xf>
    <xf numFmtId="49" fontId="0" fillId="4" borderId="7" xfId="0" applyNumberFormat="1" applyFont="1" applyFill="1" applyBorder="1" applyAlignment="1">
      <alignment horizontal="left" wrapText="1"/>
    </xf>
    <xf numFmtId="0" fontId="0" fillId="4" borderId="34" xfId="0" applyFill="1" applyBorder="1" applyAlignment="1">
      <alignment/>
    </xf>
    <xf numFmtId="2" fontId="0" fillId="4" borderId="34" xfId="0" applyNumberFormat="1" applyFill="1" applyBorder="1" applyAlignment="1">
      <alignment horizontal="left"/>
    </xf>
    <xf numFmtId="0" fontId="0" fillId="4" borderId="46" xfId="0" applyFont="1" applyFill="1" applyBorder="1" applyAlignment="1">
      <alignment horizontal="left"/>
    </xf>
    <xf numFmtId="49" fontId="0" fillId="4" borderId="5" xfId="0" applyNumberFormat="1" applyFont="1" applyFill="1" applyBorder="1" applyAlignment="1">
      <alignment horizontal="left" wrapText="1"/>
    </xf>
    <xf numFmtId="2" fontId="4" fillId="4" borderId="5" xfId="0" applyNumberFormat="1" applyFont="1" applyFill="1" applyBorder="1" applyAlignment="1">
      <alignment horizontal="left" wrapText="1"/>
    </xf>
    <xf numFmtId="2" fontId="4" fillId="4" borderId="10" xfId="0" applyNumberFormat="1" applyFont="1" applyFill="1" applyBorder="1" applyAlignment="1">
      <alignment horizontal="left" wrapText="1"/>
    </xf>
    <xf numFmtId="2" fontId="4" fillId="4" borderId="47" xfId="0" applyNumberFormat="1" applyFont="1" applyFill="1" applyBorder="1" applyAlignment="1">
      <alignment horizontal="left" vertical="top" wrapText="1"/>
    </xf>
    <xf numFmtId="2" fontId="3" fillId="3" borderId="7" xfId="0" applyNumberFormat="1" applyFont="1" applyFill="1" applyBorder="1" applyAlignment="1">
      <alignment horizontal="left" vertical="top" wrapText="1"/>
    </xf>
    <xf numFmtId="2" fontId="3" fillId="3" borderId="34" xfId="0" applyNumberFormat="1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/>
    </xf>
    <xf numFmtId="0" fontId="3" fillId="5" borderId="6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2" fontId="3" fillId="5" borderId="7" xfId="0" applyNumberFormat="1" applyFont="1" applyFill="1" applyBorder="1" applyAlignment="1">
      <alignment horizontal="left" vertical="top" wrapText="1"/>
    </xf>
    <xf numFmtId="2" fontId="3" fillId="4" borderId="34" xfId="0" applyNumberFormat="1" applyFont="1" applyFill="1" applyBorder="1" applyAlignment="1">
      <alignment horizontal="left" vertical="top" wrapText="1"/>
    </xf>
    <xf numFmtId="2" fontId="3" fillId="4" borderId="6" xfId="0" applyNumberFormat="1" applyFont="1" applyFill="1" applyBorder="1" applyAlignment="1">
      <alignment horizontal="left" wrapText="1"/>
    </xf>
    <xf numFmtId="2" fontId="0" fillId="4" borderId="5" xfId="0" applyNumberFormat="1" applyFont="1" applyFill="1" applyBorder="1" applyAlignment="1">
      <alignment horizontal="left"/>
    </xf>
    <xf numFmtId="2" fontId="0" fillId="4" borderId="35" xfId="0" applyNumberFormat="1" applyFont="1" applyFill="1" applyBorder="1" applyAlignment="1">
      <alignment horizontal="left"/>
    </xf>
    <xf numFmtId="2" fontId="0" fillId="4" borderId="6" xfId="0" applyNumberFormat="1" applyFont="1" applyFill="1" applyBorder="1" applyAlignment="1">
      <alignment horizontal="left" wrapText="1"/>
    </xf>
    <xf numFmtId="2" fontId="0" fillId="4" borderId="7" xfId="0" applyNumberFormat="1" applyFont="1" applyFill="1" applyBorder="1" applyAlignment="1">
      <alignment horizontal="left"/>
    </xf>
    <xf numFmtId="2" fontId="0" fillId="4" borderId="34" xfId="0" applyNumberFormat="1" applyFont="1" applyFill="1" applyBorder="1" applyAlignment="1">
      <alignment horizontal="left" vertical="top" wrapText="1"/>
    </xf>
    <xf numFmtId="2" fontId="0" fillId="4" borderId="6" xfId="0" applyNumberFormat="1" applyFont="1" applyFill="1" applyBorder="1" applyAlignment="1">
      <alignment horizontal="left" vertical="top" wrapText="1"/>
    </xf>
    <xf numFmtId="2" fontId="0" fillId="4" borderId="22" xfId="0" applyNumberFormat="1" applyFont="1" applyFill="1" applyBorder="1" applyAlignment="1">
      <alignment horizontal="left" wrapText="1"/>
    </xf>
    <xf numFmtId="2" fontId="0" fillId="4" borderId="36" xfId="0" applyNumberFormat="1" applyFont="1" applyFill="1" applyBorder="1" applyAlignment="1">
      <alignment horizontal="left" vertical="top" wrapText="1"/>
    </xf>
    <xf numFmtId="2" fontId="0" fillId="4" borderId="4" xfId="0" applyNumberFormat="1" applyFont="1" applyFill="1" applyBorder="1" applyAlignment="1">
      <alignment horizontal="left" wrapText="1"/>
    </xf>
    <xf numFmtId="2" fontId="0" fillId="4" borderId="7" xfId="0" applyNumberFormat="1" applyFont="1" applyFill="1" applyBorder="1" applyAlignment="1">
      <alignment horizontal="left"/>
    </xf>
    <xf numFmtId="2" fontId="0" fillId="4" borderId="5" xfId="0" applyNumberFormat="1" applyFont="1" applyFill="1" applyBorder="1" applyAlignment="1">
      <alignment horizontal="left"/>
    </xf>
    <xf numFmtId="2" fontId="0" fillId="4" borderId="35" xfId="0" applyNumberFormat="1" applyFont="1" applyFill="1" applyBorder="1" applyAlignment="1">
      <alignment horizontal="left" vertical="top" wrapText="1"/>
    </xf>
    <xf numFmtId="2" fontId="0" fillId="4" borderId="34" xfId="0" applyNumberFormat="1" applyFont="1" applyFill="1" applyBorder="1" applyAlignment="1">
      <alignment horizontal="left" vertical="top" wrapText="1"/>
    </xf>
    <xf numFmtId="172" fontId="0" fillId="6" borderId="18" xfId="0" applyNumberFormat="1" applyFont="1" applyFill="1" applyBorder="1" applyAlignment="1">
      <alignment horizontal="left" wrapText="1"/>
    </xf>
    <xf numFmtId="2" fontId="0" fillId="6" borderId="5" xfId="0" applyNumberFormat="1" applyFont="1" applyFill="1" applyBorder="1" applyAlignment="1">
      <alignment horizontal="left" wrapText="1"/>
    </xf>
    <xf numFmtId="172" fontId="0" fillId="6" borderId="5" xfId="0" applyNumberFormat="1" applyFont="1" applyFill="1" applyBorder="1" applyAlignment="1">
      <alignment horizontal="left" wrapText="1"/>
    </xf>
    <xf numFmtId="2" fontId="0" fillId="6" borderId="19" xfId="0" applyNumberFormat="1" applyFont="1" applyFill="1" applyBorder="1" applyAlignment="1">
      <alignment horizontal="left" wrapText="1"/>
    </xf>
    <xf numFmtId="2" fontId="3" fillId="4" borderId="35" xfId="0" applyNumberFormat="1" applyFont="1" applyFill="1" applyBorder="1" applyAlignment="1">
      <alignment horizontal="left" vertical="top" wrapText="1"/>
    </xf>
    <xf numFmtId="2" fontId="0" fillId="4" borderId="8" xfId="0" applyNumberFormat="1" applyFont="1" applyFill="1" applyBorder="1" applyAlignment="1">
      <alignment horizontal="left" vertical="top" wrapText="1"/>
    </xf>
    <xf numFmtId="2" fontId="0" fillId="4" borderId="34" xfId="0" applyNumberFormat="1" applyFont="1" applyFill="1" applyBorder="1" applyAlignment="1">
      <alignment horizontal="left"/>
    </xf>
    <xf numFmtId="2" fontId="3" fillId="4" borderId="7" xfId="0" applyNumberFormat="1" applyFont="1" applyFill="1" applyBorder="1" applyAlignment="1">
      <alignment horizontal="left"/>
    </xf>
    <xf numFmtId="2" fontId="3" fillId="4" borderId="34" xfId="0" applyNumberFormat="1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2" fontId="0" fillId="4" borderId="6" xfId="0" applyNumberFormat="1" applyFont="1" applyFill="1" applyBorder="1" applyAlignment="1">
      <alignment horizontal="left"/>
    </xf>
    <xf numFmtId="2" fontId="0" fillId="4" borderId="34" xfId="0" applyNumberFormat="1" applyFont="1" applyFill="1" applyBorder="1" applyAlignment="1">
      <alignment horizontal="left"/>
    </xf>
    <xf numFmtId="2" fontId="3" fillId="4" borderId="6" xfId="0" applyNumberFormat="1" applyFont="1" applyFill="1" applyBorder="1" applyAlignment="1">
      <alignment horizontal="left" vertical="top" wrapText="1"/>
    </xf>
    <xf numFmtId="2" fontId="3" fillId="4" borderId="7" xfId="0" applyNumberFormat="1" applyFont="1" applyFill="1" applyBorder="1" applyAlignment="1">
      <alignment horizontal="left" wrapText="1"/>
    </xf>
    <xf numFmtId="2" fontId="3" fillId="4" borderId="35" xfId="0" applyNumberFormat="1" applyFont="1" applyFill="1" applyBorder="1" applyAlignment="1">
      <alignment horizontal="left" wrapText="1"/>
    </xf>
    <xf numFmtId="2" fontId="3" fillId="4" borderId="8" xfId="0" applyNumberFormat="1" applyFont="1" applyFill="1" applyBorder="1" applyAlignment="1">
      <alignment horizontal="left" vertical="top" wrapText="1"/>
    </xf>
    <xf numFmtId="2" fontId="3" fillId="4" borderId="22" xfId="0" applyNumberFormat="1" applyFont="1" applyFill="1" applyBorder="1" applyAlignment="1">
      <alignment horizontal="left" wrapText="1"/>
    </xf>
    <xf numFmtId="2" fontId="3" fillId="4" borderId="36" xfId="0" applyNumberFormat="1" applyFont="1" applyFill="1" applyBorder="1" applyAlignment="1">
      <alignment horizontal="left" vertical="top" wrapText="1"/>
    </xf>
    <xf numFmtId="0" fontId="0" fillId="7" borderId="48" xfId="0" applyFill="1" applyBorder="1" applyAlignment="1">
      <alignment/>
    </xf>
    <xf numFmtId="0" fontId="0" fillId="7" borderId="7" xfId="0" applyFill="1" applyBorder="1" applyAlignment="1">
      <alignment horizontal="left"/>
    </xf>
    <xf numFmtId="0" fontId="0" fillId="7" borderId="49" xfId="0" applyFill="1" applyBorder="1" applyAlignment="1">
      <alignment horizontal="left"/>
    </xf>
    <xf numFmtId="0" fontId="0" fillId="7" borderId="50" xfId="0" applyFill="1" applyBorder="1" applyAlignment="1">
      <alignment/>
    </xf>
    <xf numFmtId="2" fontId="0" fillId="7" borderId="5" xfId="0" applyNumberFormat="1" applyFill="1" applyBorder="1" applyAlignment="1">
      <alignment horizontal="left"/>
    </xf>
    <xf numFmtId="2" fontId="0" fillId="7" borderId="51" xfId="0" applyNumberFormat="1" applyFill="1" applyBorder="1" applyAlignment="1">
      <alignment horizontal="left"/>
    </xf>
    <xf numFmtId="2" fontId="0" fillId="7" borderId="7" xfId="0" applyNumberFormat="1" applyFill="1" applyBorder="1" applyAlignment="1">
      <alignment horizontal="left"/>
    </xf>
    <xf numFmtId="2" fontId="0" fillId="7" borderId="49" xfId="0" applyNumberFormat="1" applyFill="1" applyBorder="1" applyAlignment="1">
      <alignment horizontal="left"/>
    </xf>
    <xf numFmtId="2" fontId="3" fillId="7" borderId="7" xfId="0" applyNumberFormat="1" applyFont="1" applyFill="1" applyBorder="1" applyAlignment="1">
      <alignment horizontal="left"/>
    </xf>
    <xf numFmtId="2" fontId="3" fillId="7" borderId="49" xfId="0" applyNumberFormat="1" applyFont="1" applyFill="1" applyBorder="1" applyAlignment="1">
      <alignment horizontal="left"/>
    </xf>
    <xf numFmtId="2" fontId="3" fillId="7" borderId="5" xfId="0" applyNumberFormat="1" applyFont="1" applyFill="1" applyBorder="1" applyAlignment="1">
      <alignment horizontal="left"/>
    </xf>
    <xf numFmtId="2" fontId="3" fillId="7" borderId="51" xfId="0" applyNumberFormat="1" applyFont="1" applyFill="1" applyBorder="1" applyAlignment="1">
      <alignment horizontal="left"/>
    </xf>
    <xf numFmtId="2" fontId="0" fillId="7" borderId="7" xfId="0" applyNumberFormat="1" applyFont="1" applyFill="1" applyBorder="1" applyAlignment="1">
      <alignment horizontal="left"/>
    </xf>
    <xf numFmtId="2" fontId="1" fillId="7" borderId="13" xfId="0" applyNumberFormat="1" applyFont="1" applyFill="1" applyBorder="1" applyAlignment="1">
      <alignment horizontal="left" vertical="top"/>
    </xf>
    <xf numFmtId="2" fontId="1" fillId="7" borderId="16" xfId="0" applyNumberFormat="1" applyFont="1" applyFill="1" applyBorder="1" applyAlignment="1">
      <alignment vertical="top"/>
    </xf>
    <xf numFmtId="2" fontId="10" fillId="7" borderId="41" xfId="0" applyNumberFormat="1" applyFont="1" applyFill="1" applyBorder="1" applyAlignment="1">
      <alignment horizontal="left" vertical="top"/>
    </xf>
    <xf numFmtId="2" fontId="10" fillId="7" borderId="42" xfId="0" applyNumberFormat="1" applyFont="1" applyFill="1" applyBorder="1" applyAlignment="1">
      <alignment vertical="top"/>
    </xf>
    <xf numFmtId="2" fontId="3" fillId="5" borderId="20" xfId="0" applyNumberFormat="1" applyFont="1" applyFill="1" applyBorder="1" applyAlignment="1">
      <alignment horizontal="left" vertical="top"/>
    </xf>
    <xf numFmtId="2" fontId="0" fillId="5" borderId="5" xfId="0" applyNumberFormat="1" applyFont="1" applyFill="1" applyBorder="1" applyAlignment="1">
      <alignment vertical="top"/>
    </xf>
    <xf numFmtId="2" fontId="0" fillId="5" borderId="7" xfId="0" applyNumberFormat="1" applyFont="1" applyFill="1" applyBorder="1" applyAlignment="1">
      <alignment vertical="top"/>
    </xf>
    <xf numFmtId="0" fontId="0" fillId="5" borderId="22" xfId="0" applyFont="1" applyFill="1" applyBorder="1" applyAlignment="1">
      <alignment vertical="top"/>
    </xf>
    <xf numFmtId="2" fontId="0" fillId="5" borderId="7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right"/>
    </xf>
    <xf numFmtId="2" fontId="0" fillId="0" borderId="38" xfId="0" applyNumberFormat="1" applyBorder="1" applyAlignment="1">
      <alignment/>
    </xf>
    <xf numFmtId="2" fontId="0" fillId="7" borderId="48" xfId="0" applyNumberFormat="1" applyFill="1" applyBorder="1" applyAlignment="1">
      <alignment/>
    </xf>
    <xf numFmtId="0" fontId="14" fillId="4" borderId="7" xfId="0" applyFont="1" applyFill="1" applyBorder="1" applyAlignment="1">
      <alignment horizontal="left"/>
    </xf>
    <xf numFmtId="2" fontId="14" fillId="4" borderId="7" xfId="0" applyNumberFormat="1" applyFont="1" applyFill="1" applyBorder="1" applyAlignment="1">
      <alignment horizontal="left"/>
    </xf>
    <xf numFmtId="2" fontId="15" fillId="0" borderId="52" xfId="0" applyNumberFormat="1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52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8" xfId="0" applyFont="1" applyBorder="1" applyAlignment="1">
      <alignment horizontal="left"/>
    </xf>
    <xf numFmtId="2" fontId="0" fillId="0" borderId="0" xfId="0" applyNumberFormat="1" applyFont="1" applyAlignment="1">
      <alignment horizontal="right"/>
    </xf>
    <xf numFmtId="0" fontId="1" fillId="0" borderId="38" xfId="0" applyFont="1" applyBorder="1" applyAlignment="1">
      <alignment horizontal="left"/>
    </xf>
    <xf numFmtId="2" fontId="0" fillId="0" borderId="38" xfId="0" applyNumberFormat="1" applyFont="1" applyBorder="1" applyAlignment="1">
      <alignment horizontal="right"/>
    </xf>
    <xf numFmtId="2" fontId="0" fillId="0" borderId="53" xfId="0" applyNumberFormat="1" applyBorder="1" applyAlignment="1">
      <alignment/>
    </xf>
    <xf numFmtId="0" fontId="0" fillId="6" borderId="20" xfId="0" applyFont="1" applyFill="1" applyBorder="1" applyAlignment="1">
      <alignment vertical="top" wrapText="1"/>
    </xf>
    <xf numFmtId="0" fontId="1" fillId="5" borderId="39" xfId="0" applyFont="1" applyFill="1" applyBorder="1" applyAlignment="1">
      <alignment vertical="top" wrapText="1"/>
    </xf>
    <xf numFmtId="0" fontId="1" fillId="5" borderId="33" xfId="0" applyFont="1" applyFill="1" applyBorder="1" applyAlignment="1">
      <alignment vertical="top" wrapText="1"/>
    </xf>
    <xf numFmtId="0" fontId="1" fillId="6" borderId="13" xfId="0" applyFont="1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0" fontId="0" fillId="6" borderId="18" xfId="0" applyFont="1" applyFill="1" applyBorder="1" applyAlignment="1">
      <alignment vertical="top"/>
    </xf>
    <xf numFmtId="0" fontId="0" fillId="5" borderId="5" xfId="0" applyFont="1" applyFill="1" applyBorder="1" applyAlignment="1">
      <alignment vertical="top" wrapText="1"/>
    </xf>
    <xf numFmtId="0" fontId="0" fillId="5" borderId="7" xfId="0" applyFont="1" applyFill="1" applyBorder="1" applyAlignment="1">
      <alignment vertical="top" wrapText="1"/>
    </xf>
    <xf numFmtId="0" fontId="0" fillId="5" borderId="19" xfId="0" applyFont="1" applyFill="1" applyBorder="1" applyAlignment="1">
      <alignment vertical="top" wrapText="1"/>
    </xf>
    <xf numFmtId="0" fontId="0" fillId="5" borderId="20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0" fillId="5" borderId="19" xfId="0" applyFont="1" applyFill="1" applyBorder="1" applyAlignment="1">
      <alignment vertical="top"/>
    </xf>
    <xf numFmtId="0" fontId="0" fillId="0" borderId="23" xfId="0" applyBorder="1" applyAlignment="1">
      <alignment/>
    </xf>
    <xf numFmtId="0" fontId="0" fillId="6" borderId="5" xfId="0" applyFont="1" applyFill="1" applyBorder="1" applyAlignment="1">
      <alignment vertical="top"/>
    </xf>
    <xf numFmtId="0" fontId="0" fillId="6" borderId="7" xfId="0" applyFont="1" applyFill="1" applyBorder="1" applyAlignment="1">
      <alignment vertical="top"/>
    </xf>
    <xf numFmtId="0" fontId="0" fillId="6" borderId="22" xfId="0" applyFont="1" applyFill="1" applyBorder="1" applyAlignment="1">
      <alignment vertical="top"/>
    </xf>
    <xf numFmtId="0" fontId="0" fillId="6" borderId="19" xfId="0" applyFont="1" applyFill="1" applyBorder="1" applyAlignment="1">
      <alignment vertical="top" wrapText="1"/>
    </xf>
    <xf numFmtId="0" fontId="0" fillId="6" borderId="5" xfId="0" applyFont="1" applyFill="1" applyBorder="1" applyAlignment="1">
      <alignment vertical="top" wrapText="1"/>
    </xf>
    <xf numFmtId="0" fontId="0" fillId="6" borderId="7" xfId="0" applyFont="1" applyFill="1" applyBorder="1" applyAlignment="1">
      <alignment vertical="top" wrapText="1"/>
    </xf>
    <xf numFmtId="0" fontId="0" fillId="6" borderId="18" xfId="0" applyFont="1" applyFill="1" applyBorder="1" applyAlignment="1">
      <alignment vertical="top" wrapText="1"/>
    </xf>
    <xf numFmtId="0" fontId="0" fillId="6" borderId="11" xfId="0" applyFont="1" applyFill="1" applyBorder="1" applyAlignment="1">
      <alignment vertical="top" wrapText="1"/>
    </xf>
    <xf numFmtId="0" fontId="0" fillId="5" borderId="5" xfId="0" applyFont="1" applyFill="1" applyBorder="1" applyAlignment="1">
      <alignment vertical="top"/>
    </xf>
    <xf numFmtId="0" fontId="0" fillId="0" borderId="7" xfId="0" applyBorder="1" applyAlignment="1">
      <alignment/>
    </xf>
    <xf numFmtId="0" fontId="0" fillId="0" borderId="22" xfId="0" applyBorder="1" applyAlignment="1">
      <alignment/>
    </xf>
    <xf numFmtId="0" fontId="1" fillId="8" borderId="54" xfId="0" applyFont="1" applyFill="1" applyBorder="1" applyAlignment="1">
      <alignment vertical="top" wrapText="1"/>
    </xf>
    <xf numFmtId="0" fontId="1" fillId="8" borderId="13" xfId="0" applyFont="1" applyFill="1" applyBorder="1" applyAlignment="1">
      <alignment vertical="top" wrapText="1"/>
    </xf>
    <xf numFmtId="0" fontId="0" fillId="8" borderId="10" xfId="0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8" borderId="55" xfId="0" applyFont="1" applyFill="1" applyBorder="1" applyAlignment="1">
      <alignment vertical="top" wrapText="1"/>
    </xf>
    <xf numFmtId="0" fontId="1" fillId="8" borderId="56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2" fontId="0" fillId="5" borderId="5" xfId="0" applyNumberFormat="1" applyFont="1" applyFill="1" applyBorder="1" applyAlignment="1">
      <alignment horizontal="left" vertical="top" wrapText="1"/>
    </xf>
    <xf numFmtId="2" fontId="0" fillId="5" borderId="7" xfId="0" applyNumberFormat="1" applyFont="1" applyFill="1" applyBorder="1" applyAlignment="1">
      <alignment horizontal="left" vertical="top" wrapText="1"/>
    </xf>
    <xf numFmtId="2" fontId="0" fillId="5" borderId="22" xfId="0" applyNumberFormat="1" applyFont="1" applyFill="1" applyBorder="1" applyAlignment="1">
      <alignment horizontal="left" vertical="top" wrapText="1"/>
    </xf>
    <xf numFmtId="0" fontId="0" fillId="5" borderId="7" xfId="0" applyFont="1" applyFill="1" applyBorder="1" applyAlignment="1">
      <alignment horizontal="left" vertical="top" wrapText="1"/>
    </xf>
    <xf numFmtId="0" fontId="0" fillId="5" borderId="2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0" xfId="0" applyBorder="1" applyAlignment="1">
      <alignment horizontal="left"/>
    </xf>
    <xf numFmtId="2" fontId="0" fillId="5" borderId="19" xfId="0" applyNumberFormat="1" applyFont="1" applyFill="1" applyBorder="1" applyAlignment="1">
      <alignment horizontal="left" vertical="top"/>
    </xf>
    <xf numFmtId="2" fontId="0" fillId="5" borderId="20" xfId="0" applyNumberFormat="1" applyFont="1" applyFill="1" applyBorder="1" applyAlignment="1">
      <alignment horizontal="left" vertical="top"/>
    </xf>
    <xf numFmtId="2" fontId="0" fillId="5" borderId="23" xfId="0" applyNumberFormat="1" applyFont="1" applyFill="1" applyBorder="1" applyAlignment="1">
      <alignment horizontal="left" vertical="top"/>
    </xf>
    <xf numFmtId="0" fontId="0" fillId="5" borderId="57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58" xfId="0" applyFill="1" applyBorder="1" applyAlignment="1">
      <alignment/>
    </xf>
    <xf numFmtId="0" fontId="0" fillId="5" borderId="26" xfId="0" applyFill="1" applyBorder="1" applyAlignment="1">
      <alignment/>
    </xf>
    <xf numFmtId="0" fontId="1" fillId="8" borderId="59" xfId="0" applyFont="1" applyFill="1" applyBorder="1" applyAlignment="1">
      <alignment horizontal="center" wrapText="1"/>
    </xf>
    <xf numFmtId="0" fontId="1" fillId="8" borderId="60" xfId="0" applyFont="1" applyFill="1" applyBorder="1" applyAlignment="1">
      <alignment horizontal="center" wrapText="1"/>
    </xf>
    <xf numFmtId="0" fontId="1" fillId="8" borderId="61" xfId="0" applyFont="1" applyFill="1" applyBorder="1" applyAlignment="1">
      <alignment horizontal="center" wrapText="1"/>
    </xf>
    <xf numFmtId="0" fontId="1" fillId="8" borderId="62" xfId="0" applyFont="1" applyFill="1" applyBorder="1" applyAlignment="1">
      <alignment horizontal="center" wrapText="1"/>
    </xf>
    <xf numFmtId="0" fontId="1" fillId="8" borderId="63" xfId="0" applyFont="1" applyFill="1" applyBorder="1" applyAlignment="1">
      <alignment vertical="top" wrapText="1"/>
    </xf>
    <xf numFmtId="0" fontId="0" fillId="6" borderId="11" xfId="0" applyFont="1" applyFill="1" applyBorder="1" applyAlignment="1">
      <alignment vertical="top"/>
    </xf>
    <xf numFmtId="0" fontId="0" fillId="6" borderId="21" xfId="0" applyFont="1" applyFill="1" applyBorder="1" applyAlignment="1">
      <alignment vertical="top"/>
    </xf>
    <xf numFmtId="0" fontId="1" fillId="6" borderId="10" xfId="0" applyFont="1" applyFill="1" applyBorder="1" applyAlignment="1">
      <alignment vertical="top" wrapText="1"/>
    </xf>
    <xf numFmtId="0" fontId="1" fillId="5" borderId="59" xfId="0" applyFont="1" applyFill="1" applyBorder="1" applyAlignment="1">
      <alignment horizontal="center"/>
    </xf>
    <xf numFmtId="0" fontId="1" fillId="5" borderId="60" xfId="0" applyFont="1" applyFill="1" applyBorder="1" applyAlignment="1">
      <alignment horizontal="center"/>
    </xf>
    <xf numFmtId="0" fontId="1" fillId="5" borderId="61" xfId="0" applyFont="1" applyFill="1" applyBorder="1" applyAlignment="1">
      <alignment horizontal="center"/>
    </xf>
    <xf numFmtId="0" fontId="1" fillId="5" borderId="64" xfId="0" applyFont="1" applyFill="1" applyBorder="1" applyAlignment="1">
      <alignment horizontal="center"/>
    </xf>
    <xf numFmtId="0" fontId="1" fillId="6" borderId="59" xfId="0" applyFont="1" applyFill="1" applyBorder="1" applyAlignment="1">
      <alignment horizontal="center"/>
    </xf>
    <xf numFmtId="0" fontId="1" fillId="6" borderId="61" xfId="0" applyFont="1" applyFill="1" applyBorder="1" applyAlignment="1">
      <alignment horizontal="center"/>
    </xf>
    <xf numFmtId="0" fontId="1" fillId="6" borderId="64" xfId="0" applyFont="1" applyFill="1" applyBorder="1" applyAlignment="1">
      <alignment horizontal="center"/>
    </xf>
    <xf numFmtId="0" fontId="1" fillId="5" borderId="65" xfId="0" applyFont="1" applyFill="1" applyBorder="1" applyAlignment="1">
      <alignment vertical="top" wrapText="1"/>
    </xf>
    <xf numFmtId="0" fontId="1" fillId="5" borderId="66" xfId="0" applyFont="1" applyFill="1" applyBorder="1" applyAlignment="1">
      <alignment vertical="top" wrapText="1"/>
    </xf>
    <xf numFmtId="0" fontId="1" fillId="6" borderId="55" xfId="0" applyFont="1" applyFill="1" applyBorder="1" applyAlignment="1">
      <alignment vertical="top" wrapText="1"/>
    </xf>
    <xf numFmtId="0" fontId="1" fillId="6" borderId="56" xfId="0" applyFont="1" applyFill="1" applyBorder="1" applyAlignment="1">
      <alignment vertical="top" wrapText="1"/>
    </xf>
    <xf numFmtId="0" fontId="1" fillId="6" borderId="65" xfId="0" applyFont="1" applyFill="1" applyBorder="1" applyAlignment="1">
      <alignment vertical="top" wrapText="1"/>
    </xf>
    <xf numFmtId="0" fontId="1" fillId="6" borderId="66" xfId="0" applyFont="1" applyFill="1" applyBorder="1" applyAlignment="1">
      <alignment vertical="top" wrapText="1"/>
    </xf>
    <xf numFmtId="0" fontId="1" fillId="6" borderId="67" xfId="0" applyFont="1" applyFill="1" applyBorder="1" applyAlignment="1">
      <alignment vertical="top" wrapText="1"/>
    </xf>
    <xf numFmtId="0" fontId="1" fillId="6" borderId="68" xfId="0" applyFont="1" applyFill="1" applyBorder="1" applyAlignment="1">
      <alignment vertical="top" wrapText="1"/>
    </xf>
    <xf numFmtId="0" fontId="1" fillId="5" borderId="13" xfId="0" applyFont="1" applyFill="1" applyBorder="1" applyAlignment="1">
      <alignment vertical="top" wrapText="1"/>
    </xf>
    <xf numFmtId="0" fontId="1" fillId="5" borderId="10" xfId="0" applyFont="1" applyFill="1" applyBorder="1" applyAlignment="1">
      <alignment vertical="top" wrapText="1"/>
    </xf>
    <xf numFmtId="0" fontId="1" fillId="5" borderId="28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5" borderId="32" xfId="0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9" xfId="0" applyFont="1" applyBorder="1" applyAlignment="1">
      <alignment vertical="top"/>
    </xf>
    <xf numFmtId="49" fontId="0" fillId="0" borderId="37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49" fontId="0" fillId="0" borderId="70" xfId="0" applyNumberFormat="1" applyFont="1" applyBorder="1" applyAlignment="1">
      <alignment/>
    </xf>
    <xf numFmtId="0" fontId="0" fillId="5" borderId="18" xfId="0" applyFont="1" applyFill="1" applyBorder="1" applyAlignment="1">
      <alignment vertical="top"/>
    </xf>
    <xf numFmtId="0" fontId="0" fillId="5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1" fillId="5" borderId="55" xfId="0" applyFont="1" applyFill="1" applyBorder="1" applyAlignment="1">
      <alignment vertical="top"/>
    </xf>
    <xf numFmtId="0" fontId="1" fillId="5" borderId="56" xfId="0" applyFont="1" applyFill="1" applyBorder="1" applyAlignment="1">
      <alignment vertical="top"/>
    </xf>
    <xf numFmtId="0" fontId="0" fillId="5" borderId="4" xfId="0" applyFont="1" applyFill="1" applyBorder="1" applyAlignment="1">
      <alignment vertical="top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2" fontId="11" fillId="5" borderId="71" xfId="0" applyNumberFormat="1" applyFont="1" applyFill="1" applyBorder="1" applyAlignment="1">
      <alignment horizontal="center" vertical="center"/>
    </xf>
    <xf numFmtId="2" fontId="11" fillId="0" borderId="72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 horizontal="right"/>
    </xf>
    <xf numFmtId="0" fontId="1" fillId="0" borderId="72" xfId="0" applyFont="1" applyBorder="1" applyAlignment="1">
      <alignment horizontal="right"/>
    </xf>
    <xf numFmtId="0" fontId="1" fillId="3" borderId="74" xfId="0" applyFont="1" applyFill="1" applyBorder="1" applyAlignment="1">
      <alignment horizontal="center" vertical="top" wrapText="1"/>
    </xf>
    <xf numFmtId="0" fontId="0" fillId="3" borderId="75" xfId="0" applyFill="1" applyBorder="1" applyAlignment="1">
      <alignment horizontal="center" vertical="top" wrapText="1"/>
    </xf>
    <xf numFmtId="0" fontId="0" fillId="3" borderId="76" xfId="0" applyFill="1" applyBorder="1" applyAlignment="1">
      <alignment horizontal="center" vertical="top" wrapText="1"/>
    </xf>
    <xf numFmtId="0" fontId="1" fillId="4" borderId="74" xfId="0" applyFont="1" applyFill="1" applyBorder="1" applyAlignment="1">
      <alignment horizontal="center" vertical="top" wrapText="1"/>
    </xf>
    <xf numFmtId="0" fontId="1" fillId="4" borderId="75" xfId="0" applyFont="1" applyFill="1" applyBorder="1" applyAlignment="1">
      <alignment horizontal="center" vertical="top" wrapText="1"/>
    </xf>
    <xf numFmtId="0" fontId="1" fillId="4" borderId="76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70" xfId="0" applyFont="1" applyBorder="1" applyAlignment="1">
      <alignment vertical="top"/>
    </xf>
    <xf numFmtId="49" fontId="0" fillId="0" borderId="3" xfId="0" applyNumberFormat="1" applyFont="1" applyBorder="1" applyAlignment="1">
      <alignment/>
    </xf>
    <xf numFmtId="0" fontId="0" fillId="5" borderId="31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21" xfId="0" applyBorder="1" applyAlignment="1">
      <alignment/>
    </xf>
    <xf numFmtId="0" fontId="0" fillId="5" borderId="29" xfId="0" applyFont="1" applyFill="1" applyBorder="1" applyAlignment="1">
      <alignment horizontal="right" vertical="top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49" fontId="0" fillId="0" borderId="37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70" xfId="0" applyNumberFormat="1" applyFont="1" applyBorder="1" applyAlignment="1">
      <alignment horizontal="center" vertical="top" wrapText="1"/>
    </xf>
    <xf numFmtId="0" fontId="0" fillId="0" borderId="70" xfId="0" applyBorder="1" applyAlignment="1">
      <alignment/>
    </xf>
    <xf numFmtId="49" fontId="0" fillId="0" borderId="37" xfId="0" applyNumberFormat="1" applyFont="1" applyBorder="1" applyAlignment="1">
      <alignment vertical="top"/>
    </xf>
    <xf numFmtId="49" fontId="0" fillId="0" borderId="69" xfId="0" applyNumberFormat="1" applyFont="1" applyBorder="1" applyAlignment="1">
      <alignment vertical="top"/>
    </xf>
    <xf numFmtId="0" fontId="0" fillId="0" borderId="70" xfId="0" applyBorder="1" applyAlignment="1">
      <alignment vertical="top" wrapText="1"/>
    </xf>
    <xf numFmtId="0" fontId="0" fillId="5" borderId="30" xfId="0" applyFont="1" applyFill="1" applyBorder="1" applyAlignment="1">
      <alignment horizontal="right"/>
    </xf>
    <xf numFmtId="0" fontId="0" fillId="0" borderId="6" xfId="0" applyFont="1" applyBorder="1" applyAlignment="1">
      <alignment/>
    </xf>
    <xf numFmtId="49" fontId="0" fillId="0" borderId="77" xfId="0" applyNumberFormat="1" applyFont="1" applyBorder="1" applyAlignment="1">
      <alignment vertical="top" wrapText="1"/>
    </xf>
    <xf numFmtId="49" fontId="0" fillId="0" borderId="77" xfId="0" applyNumberFormat="1" applyFont="1" applyBorder="1" applyAlignment="1">
      <alignment/>
    </xf>
    <xf numFmtId="0" fontId="0" fillId="5" borderId="31" xfId="0" applyFont="1" applyFill="1" applyBorder="1" applyAlignment="1">
      <alignment horizontal="right"/>
    </xf>
    <xf numFmtId="0" fontId="0" fillId="0" borderId="8" xfId="0" applyFont="1" applyBorder="1" applyAlignment="1">
      <alignment/>
    </xf>
    <xf numFmtId="0" fontId="1" fillId="7" borderId="78" xfId="0" applyFont="1" applyFill="1" applyBorder="1" applyAlignment="1">
      <alignment horizontal="center"/>
    </xf>
    <xf numFmtId="0" fontId="1" fillId="7" borderId="79" xfId="0" applyFont="1" applyFill="1" applyBorder="1" applyAlignment="1">
      <alignment horizontal="center"/>
    </xf>
    <xf numFmtId="0" fontId="1" fillId="7" borderId="80" xfId="0" applyFont="1" applyFill="1" applyBorder="1" applyAlignment="1">
      <alignment horizontal="center"/>
    </xf>
    <xf numFmtId="0" fontId="1" fillId="7" borderId="81" xfId="0" applyFont="1" applyFill="1" applyBorder="1" applyAlignment="1">
      <alignment horizontal="left" vertical="top"/>
    </xf>
    <xf numFmtId="0" fontId="1" fillId="7" borderId="82" xfId="0" applyFont="1" applyFill="1" applyBorder="1" applyAlignment="1">
      <alignment horizontal="left" vertical="top"/>
    </xf>
    <xf numFmtId="0" fontId="1" fillId="7" borderId="13" xfId="0" applyFont="1" applyFill="1" applyBorder="1" applyAlignment="1">
      <alignment horizontal="left" vertical="top" wrapText="1"/>
    </xf>
    <xf numFmtId="0" fontId="1" fillId="7" borderId="10" xfId="0" applyFont="1" applyFill="1" applyBorder="1" applyAlignment="1">
      <alignment horizontal="left" vertical="top" wrapText="1"/>
    </xf>
    <xf numFmtId="0" fontId="1" fillId="7" borderId="83" xfId="0" applyFont="1" applyFill="1" applyBorder="1" applyAlignment="1">
      <alignment horizontal="left" vertical="top" wrapText="1"/>
    </xf>
    <xf numFmtId="0" fontId="1" fillId="7" borderId="84" xfId="0" applyFont="1" applyFill="1" applyBorder="1" applyAlignment="1">
      <alignment horizontal="left" vertical="top" wrapText="1"/>
    </xf>
    <xf numFmtId="0" fontId="1" fillId="7" borderId="85" xfId="0" applyFont="1" applyFill="1" applyBorder="1" applyAlignment="1">
      <alignment horizontal="left" vertical="top"/>
    </xf>
    <xf numFmtId="0" fontId="1" fillId="7" borderId="86" xfId="0" applyFont="1" applyFill="1" applyBorder="1" applyAlignment="1">
      <alignment horizontal="left" vertical="top"/>
    </xf>
    <xf numFmtId="0" fontId="0" fillId="5" borderId="30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vertical="top" wrapText="1"/>
    </xf>
    <xf numFmtId="0" fontId="0" fillId="5" borderId="30" xfId="0" applyFont="1" applyFill="1" applyBorder="1" applyAlignment="1">
      <alignment horizontal="left" wrapText="1"/>
    </xf>
    <xf numFmtId="0" fontId="0" fillId="5" borderId="6" xfId="0" applyFont="1" applyFill="1" applyBorder="1" applyAlignment="1">
      <alignment horizontal="left" wrapText="1"/>
    </xf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 applyAlignment="1">
      <alignment vertical="top" wrapText="1"/>
    </xf>
    <xf numFmtId="0" fontId="0" fillId="5" borderId="29" xfId="0" applyFont="1" applyFill="1" applyBorder="1" applyAlignment="1">
      <alignment horizontal="right" vertical="top" wrapText="1"/>
    </xf>
    <xf numFmtId="0" fontId="0" fillId="5" borderId="30" xfId="0" applyFont="1" applyFill="1" applyBorder="1" applyAlignment="1">
      <alignment horizontal="right" vertical="top" wrapText="1"/>
    </xf>
    <xf numFmtId="0" fontId="0" fillId="0" borderId="6" xfId="0" applyFont="1" applyBorder="1" applyAlignment="1">
      <alignment horizontal="left" wrapText="1"/>
    </xf>
    <xf numFmtId="49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5"/>
          <c:y val="0.177"/>
          <c:w val="0.5305"/>
          <c:h val="0.64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Graphik!$A$5:$F$5</c:f>
              <c:strCache/>
            </c:strRef>
          </c:cat>
          <c:val>
            <c:numRef>
              <c:f>Graphik!$A$6:$F$6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7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18575"/>
          <c:w val="0.3685"/>
          <c:h val="0.58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Graphik!$A$26:$A$37</c:f>
              <c:strCache/>
            </c:strRef>
          </c:cat>
          <c:val>
            <c:numRef>
              <c:f>Graphik!$B$26:$B$35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75"/>
          <c:y val="0"/>
          <c:w val="0.259"/>
          <c:h val="0.94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0.32475</cdr:x>
      <cdr:y>0.6975</cdr:y>
    </cdr:from>
    <cdr:to>
      <cdr:x>0.38325</cdr:x>
      <cdr:y>0.76725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2381250"/>
          <a:ext cx="447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8,0%</a:t>
          </a:r>
        </a:p>
      </cdr:txBody>
    </cdr:sp>
  </cdr:relSizeAnchor>
  <cdr:relSizeAnchor xmlns:cdr="http://schemas.openxmlformats.org/drawingml/2006/chartDrawing">
    <cdr:from>
      <cdr:x>0.47425</cdr:x>
      <cdr:y>0.4605</cdr:y>
    </cdr:from>
    <cdr:to>
      <cdr:x>0.544</cdr:x>
      <cdr:y>0.53025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0" y="1571625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52,9%</a:t>
          </a:r>
        </a:p>
      </cdr:txBody>
    </cdr:sp>
  </cdr:relSizeAnchor>
  <cdr:relSizeAnchor xmlns:cdr="http://schemas.openxmlformats.org/drawingml/2006/chartDrawing">
    <cdr:from>
      <cdr:x>0.3135</cdr:x>
      <cdr:y>0.64125</cdr:y>
    </cdr:from>
    <cdr:to>
      <cdr:x>0.372</cdr:x>
      <cdr:y>0.711</cdr:y>
    </cdr:to>
    <cdr:sp>
      <cdr:nvSpPr>
        <cdr:cNvPr id="3" name="TextBox 3"/>
        <cdr:cNvSpPr txBox="1">
          <a:spLocks noChangeArrowheads="1"/>
        </cdr:cNvSpPr>
      </cdr:nvSpPr>
      <cdr:spPr>
        <a:xfrm>
          <a:off x="2390775" y="2190750"/>
          <a:ext cx="447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1,5%</a:t>
          </a:r>
        </a:p>
      </cdr:txBody>
    </cdr:sp>
  </cdr:relSizeAnchor>
  <cdr:relSizeAnchor xmlns:cdr="http://schemas.openxmlformats.org/drawingml/2006/chartDrawing">
    <cdr:from>
      <cdr:x>0.2785</cdr:x>
      <cdr:y>0.53075</cdr:y>
    </cdr:from>
    <cdr:to>
      <cdr:x>0.34825</cdr:x>
      <cdr:y>0.6005</cdr:y>
    </cdr:to>
    <cdr:sp>
      <cdr:nvSpPr>
        <cdr:cNvPr id="4" name="TextBox 4"/>
        <cdr:cNvSpPr txBox="1">
          <a:spLocks noChangeArrowheads="1"/>
        </cdr:cNvSpPr>
      </cdr:nvSpPr>
      <cdr:spPr>
        <a:xfrm>
          <a:off x="2124075" y="1809750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13,0%</a:t>
          </a:r>
        </a:p>
      </cdr:txBody>
    </cdr:sp>
  </cdr:relSizeAnchor>
  <cdr:relSizeAnchor xmlns:cdr="http://schemas.openxmlformats.org/drawingml/2006/chartDrawing">
    <cdr:from>
      <cdr:x>0.3135</cdr:x>
      <cdr:y>0.3145</cdr:y>
    </cdr:from>
    <cdr:to>
      <cdr:x>0.38325</cdr:x>
      <cdr:y>0.38425</cdr:y>
    </cdr:to>
    <cdr:sp>
      <cdr:nvSpPr>
        <cdr:cNvPr id="5" name="TextBox 5"/>
        <cdr:cNvSpPr txBox="1">
          <a:spLocks noChangeArrowheads="1"/>
        </cdr:cNvSpPr>
      </cdr:nvSpPr>
      <cdr:spPr>
        <a:xfrm>
          <a:off x="2390775" y="1066800"/>
          <a:ext cx="5334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20,6%</a:t>
          </a:r>
        </a:p>
      </cdr:txBody>
    </cdr:sp>
  </cdr:relSizeAnchor>
  <cdr:relSizeAnchor xmlns:cdr="http://schemas.openxmlformats.org/drawingml/2006/chartDrawing">
    <cdr:from>
      <cdr:x>0.37275</cdr:x>
      <cdr:y>0.21775</cdr:y>
    </cdr:from>
    <cdr:to>
      <cdr:x>0.43125</cdr:x>
      <cdr:y>0.2875</cdr:y>
    </cdr:to>
    <cdr:sp>
      <cdr:nvSpPr>
        <cdr:cNvPr id="6" name="TextBox 7"/>
        <cdr:cNvSpPr txBox="1">
          <a:spLocks noChangeArrowheads="1"/>
        </cdr:cNvSpPr>
      </cdr:nvSpPr>
      <cdr:spPr>
        <a:xfrm>
          <a:off x="2847975" y="742950"/>
          <a:ext cx="447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3,9%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76200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161925"/>
        <a:ext cx="76485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152400</xdr:rowOff>
    </xdr:from>
    <xdr:to>
      <xdr:col>9</xdr:col>
      <xdr:colOff>485775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3714750"/>
        <a:ext cx="72961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A1" sqref="A1"/>
    </sheetView>
  </sheetViews>
  <sheetFormatPr defaultColWidth="11.421875" defaultRowHeight="12.75"/>
  <cols>
    <col min="1" max="1" width="27.421875" style="0" customWidth="1"/>
    <col min="2" max="2" width="36.28125" style="0" bestFit="1" customWidth="1"/>
    <col min="3" max="4" width="10.57421875" style="0" customWidth="1"/>
    <col min="5" max="5" width="11.140625" style="0" customWidth="1"/>
    <col min="6" max="7" width="7.421875" style="0" customWidth="1"/>
    <col min="8" max="8" width="10.00390625" style="0" customWidth="1"/>
    <col min="9" max="9" width="8.28125" style="0" customWidth="1"/>
    <col min="10" max="10" width="7.7109375" style="0" customWidth="1"/>
    <col min="11" max="12" width="7.8515625" style="0" customWidth="1"/>
    <col min="13" max="13" width="8.140625" style="0" customWidth="1"/>
    <col min="14" max="14" width="8.00390625" style="0" customWidth="1"/>
    <col min="15" max="15" width="10.28125" style="0" customWidth="1"/>
    <col min="16" max="16" width="32.7109375" style="0" customWidth="1"/>
    <col min="17" max="17" width="7.7109375" style="0" customWidth="1"/>
    <col min="18" max="18" width="11.57421875" style="0" customWidth="1"/>
    <col min="19" max="20" width="8.8515625" style="0" customWidth="1"/>
    <col min="21" max="21" width="10.57421875" style="0" customWidth="1"/>
  </cols>
  <sheetData>
    <row r="1" spans="1:5" ht="37.5" customHeight="1">
      <c r="A1" s="173" t="s">
        <v>60</v>
      </c>
      <c r="B1" s="9"/>
      <c r="C1" s="18" t="s">
        <v>69</v>
      </c>
      <c r="D1" s="18" t="s">
        <v>70</v>
      </c>
      <c r="E1" s="215" t="s">
        <v>165</v>
      </c>
    </row>
    <row r="2" spans="1:5" ht="12.75">
      <c r="A2" t="s">
        <v>61</v>
      </c>
      <c r="B2" s="172"/>
      <c r="C2" s="212">
        <v>25</v>
      </c>
      <c r="D2" s="10">
        <f>SUM('Kosten TN'!Z9:Z11)</f>
        <v>19.391304347826086</v>
      </c>
      <c r="E2" s="260">
        <f aca="true" t="shared" si="0" ref="E2:E9">C2-D2</f>
        <v>5.608695652173914</v>
      </c>
    </row>
    <row r="3" spans="1:5" ht="12.75">
      <c r="A3" t="s">
        <v>76</v>
      </c>
      <c r="B3" s="172"/>
      <c r="C3" s="212">
        <v>625</v>
      </c>
      <c r="D3" s="10">
        <f>SUM('Kosten TN'!Z5:Z7)</f>
        <v>658.2725</v>
      </c>
      <c r="E3" s="261">
        <f t="shared" si="0"/>
        <v>-33.272500000000036</v>
      </c>
    </row>
    <row r="4" spans="1:6" ht="12.75">
      <c r="A4" t="s">
        <v>75</v>
      </c>
      <c r="B4" s="172"/>
      <c r="C4" s="212">
        <v>125</v>
      </c>
      <c r="D4" s="212">
        <f>'Kosten TN'!Z12</f>
        <v>99.82608695652173</v>
      </c>
      <c r="E4" s="260">
        <f t="shared" si="0"/>
        <v>25.173913043478265</v>
      </c>
      <c r="F4" s="20"/>
    </row>
    <row r="5" spans="1:6" ht="12.75">
      <c r="A5" t="s">
        <v>17</v>
      </c>
      <c r="B5" s="172"/>
      <c r="C5" s="212">
        <v>40</v>
      </c>
      <c r="D5" s="212">
        <f>'Kosten TN'!T90</f>
        <v>18.535036611456185</v>
      </c>
      <c r="E5" s="260">
        <f t="shared" si="0"/>
        <v>21.464963388543815</v>
      </c>
      <c r="F5" s="20"/>
    </row>
    <row r="6" spans="1:8" ht="12.75">
      <c r="A6" t="s">
        <v>163</v>
      </c>
      <c r="B6" s="172"/>
      <c r="C6" s="212">
        <v>132</v>
      </c>
      <c r="D6" s="10">
        <f>SUM('Kosten TN'!M16:M50,'Kosten TN'!M67:M83)</f>
        <v>120.44898343685301</v>
      </c>
      <c r="E6" s="260">
        <f t="shared" si="0"/>
        <v>11.551016563146987</v>
      </c>
      <c r="F6" s="20"/>
      <c r="H6" s="10"/>
    </row>
    <row r="7" spans="1:6" ht="12.75">
      <c r="A7" t="s">
        <v>164</v>
      </c>
      <c r="B7" s="172"/>
      <c r="C7" s="212">
        <v>63</v>
      </c>
      <c r="D7" s="10">
        <f>SUM('Kosten TN'!M54:M66)</f>
        <v>41.62939130434783</v>
      </c>
      <c r="E7" s="260">
        <f t="shared" si="0"/>
        <v>21.370608695652173</v>
      </c>
      <c r="F7" s="20"/>
    </row>
    <row r="8" spans="1:7" ht="12.75">
      <c r="A8" t="s">
        <v>62</v>
      </c>
      <c r="B8" s="172"/>
      <c r="C8" s="212">
        <v>35</v>
      </c>
      <c r="D8" s="10">
        <f>'Kosten TN'!Z8</f>
        <v>29.297826086956523</v>
      </c>
      <c r="E8" s="260">
        <f t="shared" si="0"/>
        <v>5.702173913043477</v>
      </c>
      <c r="F8" s="20"/>
      <c r="G8" s="10"/>
    </row>
    <row r="9" spans="1:5" ht="12.75">
      <c r="A9" t="s">
        <v>18</v>
      </c>
      <c r="B9" s="172"/>
      <c r="C9" s="212">
        <f>SUM(C10:C19)</f>
        <v>218</v>
      </c>
      <c r="D9" s="212">
        <f>SUM(D10:D19)</f>
        <v>236.99528395758833</v>
      </c>
      <c r="E9" s="261">
        <f t="shared" si="0"/>
        <v>-18.995283957588327</v>
      </c>
    </row>
    <row r="10" spans="2:5" ht="12.75">
      <c r="B10" s="172" t="s">
        <v>63</v>
      </c>
      <c r="C10" s="213">
        <v>25</v>
      </c>
      <c r="D10" s="213">
        <f>SUM('Kosten TN'!Z20:Z22)</f>
        <v>36.10268461007592</v>
      </c>
      <c r="E10" s="214"/>
    </row>
    <row r="11" spans="2:5" ht="12.75">
      <c r="B11" s="172" t="s">
        <v>64</v>
      </c>
      <c r="C11" s="213">
        <v>29</v>
      </c>
      <c r="D11" s="213">
        <f>'Kosten TN'!Z28</f>
        <v>29.25304347826087</v>
      </c>
      <c r="E11" s="214"/>
    </row>
    <row r="12" spans="2:5" ht="12.75">
      <c r="B12" s="172" t="s">
        <v>65</v>
      </c>
      <c r="C12" s="213">
        <v>26</v>
      </c>
      <c r="D12" s="213">
        <f>SUM('Kosten TN'!Z47:Z51)</f>
        <v>24.61104021582283</v>
      </c>
      <c r="E12" s="214"/>
    </row>
    <row r="13" spans="2:5" ht="12.75">
      <c r="B13" s="172" t="s">
        <v>66</v>
      </c>
      <c r="C13" s="213">
        <v>14</v>
      </c>
      <c r="D13" s="213">
        <f>'Kosten TN'!Z59</f>
        <v>10.637391304347826</v>
      </c>
      <c r="E13" s="214"/>
    </row>
    <row r="14" spans="2:5" ht="12.75">
      <c r="B14" s="172" t="s">
        <v>71</v>
      </c>
      <c r="C14" s="213">
        <v>15</v>
      </c>
      <c r="D14" s="213">
        <f>SUM('Kosten TN'!Z60,'Kosten TN'!Z61,'Kosten TN'!Z62)</f>
        <v>17.471120898425248</v>
      </c>
      <c r="E14" s="214"/>
    </row>
    <row r="15" spans="2:9" ht="12.75">
      <c r="B15" s="172" t="s">
        <v>67</v>
      </c>
      <c r="C15" s="213">
        <v>19</v>
      </c>
      <c r="D15" s="213">
        <f>'Kosten TN'!Z63</f>
        <v>6.775</v>
      </c>
      <c r="E15" s="214"/>
      <c r="I15" s="10"/>
    </row>
    <row r="16" spans="2:5" ht="12.75">
      <c r="B16" s="172" t="s">
        <v>68</v>
      </c>
      <c r="C16" s="213">
        <v>46</v>
      </c>
      <c r="D16" s="213">
        <f>SUM('Kosten TN'!Z71,'Kosten TN'!Z74)</f>
        <v>60.58861691448648</v>
      </c>
      <c r="E16" s="214"/>
    </row>
    <row r="17" spans="2:5" ht="12.75">
      <c r="B17" s="172" t="s">
        <v>282</v>
      </c>
      <c r="C17" s="213">
        <v>30</v>
      </c>
      <c r="D17" s="213">
        <f>SUM('Kosten TN'!Z75,'Kosten TN'!Z77)</f>
        <v>38.3011691448648</v>
      </c>
      <c r="E17" s="214"/>
    </row>
    <row r="18" spans="2:5" ht="12.75">
      <c r="B18" s="172" t="s">
        <v>77</v>
      </c>
      <c r="C18" s="213">
        <v>7</v>
      </c>
      <c r="D18" s="213">
        <f>SUM('Kosten TN'!Z35:Z36)</f>
        <v>7.4082608695652175</v>
      </c>
      <c r="E18" s="214"/>
    </row>
    <row r="19" spans="2:5" ht="12.75">
      <c r="B19" s="172" t="s">
        <v>78</v>
      </c>
      <c r="C19" s="213">
        <v>7</v>
      </c>
      <c r="D19" s="213">
        <f>'Kosten TN'!Z23</f>
        <v>5.84695652173913</v>
      </c>
      <c r="E19" s="214"/>
    </row>
    <row r="20" spans="1:5" ht="12.75">
      <c r="A20" t="s">
        <v>72</v>
      </c>
      <c r="B20" s="172"/>
      <c r="C20" s="212">
        <f>SUM(C21:C25)</f>
        <v>17</v>
      </c>
      <c r="D20" s="212">
        <f>SUM(D21:D25)</f>
        <v>19.375155279503108</v>
      </c>
      <c r="E20" s="260">
        <f>C20-D20</f>
        <v>-2.375155279503108</v>
      </c>
    </row>
    <row r="21" spans="2:5" ht="12.75">
      <c r="B21" s="172" t="s">
        <v>56</v>
      </c>
      <c r="C21" s="213">
        <v>1</v>
      </c>
      <c r="D21" s="213">
        <f>'Kosten TN'!Z54</f>
        <v>0.6901311249137336</v>
      </c>
      <c r="E21" s="214"/>
    </row>
    <row r="22" spans="2:5" ht="12.75">
      <c r="B22" s="172" t="s">
        <v>55</v>
      </c>
      <c r="C22" s="213">
        <v>2</v>
      </c>
      <c r="D22" s="213">
        <f>'Kosten TN'!Z44</f>
        <v>1.3069565217391304</v>
      </c>
      <c r="E22" s="214"/>
    </row>
    <row r="23" spans="2:5" ht="12.75">
      <c r="B23" s="172" t="s">
        <v>73</v>
      </c>
      <c r="C23" s="213">
        <v>6</v>
      </c>
      <c r="D23" s="213">
        <f>SUM('Kosten TN'!Z25,'Kosten TN'!Z32,'Kosten TN'!Z34,'Kosten TN'!Z37,'Kosten TN'!Z39,'Kosten TN'!Z68,'Kosten TN'!Z69,'Kosten TN'!Z72,'Kosten TN'!Z73,'Kosten TN'!Z76)</f>
        <v>5.491359558316081</v>
      </c>
      <c r="E23" s="214"/>
    </row>
    <row r="24" spans="2:5" ht="12.75">
      <c r="B24" s="172" t="s">
        <v>74</v>
      </c>
      <c r="C24" s="213">
        <v>3</v>
      </c>
      <c r="D24" s="213">
        <f>SUM('Kosten TN'!Z16,'Kosten TN'!Z17,'Kosten TN'!Z29,'Kosten TN'!Z33,'Kosten TN'!Z67,'Kosten TN'!Z80,'Kosten TN'!Z81)</f>
        <v>0.9489302967563837</v>
      </c>
      <c r="E24" s="214"/>
    </row>
    <row r="25" spans="2:5" ht="12.75">
      <c r="B25" s="172" t="s">
        <v>196</v>
      </c>
      <c r="C25" s="213">
        <v>5</v>
      </c>
      <c r="D25" s="213">
        <f>SUM('Kosten TN'!Z38,'Kosten TN'!Z43,'Kosten TN'!Z52,'Kosten TN'!Z53,'Kosten TN'!Z78,'Kosten TN'!Z88,'Kosten TN'!Z89,'Kosten TN'!Z24)</f>
        <v>10.937777777777779</v>
      </c>
      <c r="E25" s="214"/>
    </row>
    <row r="26" spans="1:5" ht="12.75">
      <c r="A26" s="9" t="s">
        <v>112</v>
      </c>
      <c r="B26" s="9"/>
      <c r="C26" s="259">
        <f>SUM(C2:C9,C20)</f>
        <v>1280</v>
      </c>
      <c r="D26" s="259">
        <f>SUM(D2:D9,D20)</f>
        <v>1243.771567981053</v>
      </c>
      <c r="E26" s="262">
        <f>SUM(E2:E25)</f>
        <v>36.22843201894716</v>
      </c>
    </row>
    <row r="28" spans="1:7" ht="12.75">
      <c r="A28" s="20"/>
      <c r="B28" s="391" t="s">
        <v>283</v>
      </c>
      <c r="C28" s="391"/>
      <c r="D28" s="391"/>
      <c r="E28" s="391"/>
      <c r="F28" s="391"/>
      <c r="G28" s="391"/>
    </row>
    <row r="29" spans="2:7" ht="12.75">
      <c r="B29" s="391"/>
      <c r="C29" s="391"/>
      <c r="D29" s="391"/>
      <c r="E29" s="391"/>
      <c r="F29" s="391"/>
      <c r="G29" s="391"/>
    </row>
  </sheetData>
  <mergeCells count="2">
    <mergeCell ref="B28:G28"/>
    <mergeCell ref="B29:G29"/>
  </mergeCell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A1" sqref="A1:D1"/>
    </sheetView>
  </sheetViews>
  <sheetFormatPr defaultColWidth="11.421875" defaultRowHeight="12.75"/>
  <cols>
    <col min="1" max="1" width="35.57421875" style="0" bestFit="1" customWidth="1"/>
    <col min="2" max="2" width="9.8515625" style="0" customWidth="1"/>
    <col min="3" max="3" width="12.7109375" style="0" customWidth="1"/>
    <col min="4" max="4" width="16.7109375" style="0" customWidth="1"/>
    <col min="5" max="33" width="12.7109375" style="0" customWidth="1"/>
  </cols>
  <sheetData>
    <row r="1" spans="1:4" ht="12.75">
      <c r="A1" s="392" t="s">
        <v>321</v>
      </c>
      <c r="B1" s="392"/>
      <c r="C1" s="392"/>
      <c r="D1" s="392"/>
    </row>
    <row r="2" spans="1:4" ht="12.75">
      <c r="A2" s="350"/>
      <c r="B2" s="350"/>
      <c r="C2" s="350"/>
      <c r="D2" s="350"/>
    </row>
    <row r="3" spans="1:4" ht="12.75">
      <c r="A3" s="353" t="s">
        <v>322</v>
      </c>
      <c r="B3" s="356">
        <v>-1280</v>
      </c>
      <c r="C3" s="353" t="s">
        <v>314</v>
      </c>
      <c r="D3" s="350"/>
    </row>
    <row r="4" spans="1:4" ht="12.75">
      <c r="A4" s="353" t="s">
        <v>332</v>
      </c>
      <c r="B4" s="356">
        <v>1245</v>
      </c>
      <c r="C4" s="353" t="s">
        <v>314</v>
      </c>
      <c r="D4" s="353"/>
    </row>
    <row r="5" spans="1:4" ht="12.75">
      <c r="A5" s="355" t="s">
        <v>319</v>
      </c>
      <c r="B5" s="358">
        <f>SUM(B3:B4)</f>
        <v>-35</v>
      </c>
      <c r="C5" s="355" t="s">
        <v>314</v>
      </c>
      <c r="D5" s="357" t="s">
        <v>329</v>
      </c>
    </row>
    <row r="6" spans="1:4" ht="12.75">
      <c r="A6" s="353"/>
      <c r="B6" s="344"/>
      <c r="C6" s="353"/>
      <c r="D6" s="350"/>
    </row>
    <row r="7" spans="1:4" ht="12.75">
      <c r="A7" s="353"/>
      <c r="B7" s="344"/>
      <c r="C7" s="353"/>
      <c r="D7" s="350"/>
    </row>
    <row r="8" spans="1:4" ht="12.75">
      <c r="A8" s="353"/>
      <c r="B8" s="344"/>
      <c r="C8" s="353"/>
      <c r="D8" s="350"/>
    </row>
    <row r="9" spans="1:4" ht="12.75">
      <c r="A9" s="392" t="s">
        <v>320</v>
      </c>
      <c r="B9" s="392"/>
      <c r="C9" s="392"/>
      <c r="D9" s="392"/>
    </row>
    <row r="10" ht="12.75">
      <c r="B10" s="354"/>
    </row>
    <row r="11" spans="1:3" ht="12.75">
      <c r="A11" t="s">
        <v>322</v>
      </c>
      <c r="B11" s="10">
        <v>-1280</v>
      </c>
      <c r="C11" t="s">
        <v>314</v>
      </c>
    </row>
    <row r="12" spans="1:3" ht="12.75">
      <c r="A12" t="s">
        <v>323</v>
      </c>
      <c r="B12">
        <v>44.54</v>
      </c>
      <c r="C12" t="s">
        <v>314</v>
      </c>
    </row>
    <row r="13" spans="1:3" ht="12.75">
      <c r="A13" t="s">
        <v>324</v>
      </c>
      <c r="B13">
        <v>-48.69</v>
      </c>
      <c r="C13" t="s">
        <v>314</v>
      </c>
    </row>
    <row r="14" spans="1:4" ht="12.75">
      <c r="A14" t="s">
        <v>325</v>
      </c>
      <c r="B14">
        <v>64.25</v>
      </c>
      <c r="C14" t="s">
        <v>314</v>
      </c>
      <c r="D14" t="s">
        <v>315</v>
      </c>
    </row>
    <row r="15" spans="1:4" ht="12.75">
      <c r="A15" t="s">
        <v>317</v>
      </c>
      <c r="B15">
        <v>-838.83</v>
      </c>
      <c r="C15" t="s">
        <v>314</v>
      </c>
      <c r="D15" t="s">
        <v>318</v>
      </c>
    </row>
    <row r="16" spans="1:4" ht="12.75">
      <c r="A16" s="352" t="s">
        <v>332</v>
      </c>
      <c r="B16" s="359">
        <v>1245</v>
      </c>
      <c r="C16" s="352" t="s">
        <v>314</v>
      </c>
      <c r="D16" s="352"/>
    </row>
    <row r="17" spans="1:4" ht="12.75">
      <c r="A17" s="6" t="s">
        <v>319</v>
      </c>
      <c r="B17">
        <f>SUM(B11:B16)</f>
        <v>-813.73</v>
      </c>
      <c r="C17" s="6" t="s">
        <v>314</v>
      </c>
      <c r="D17" s="9" t="s">
        <v>330</v>
      </c>
    </row>
    <row r="21" spans="1:4" ht="12.75">
      <c r="A21" s="392" t="s">
        <v>326</v>
      </c>
      <c r="B21" s="392"/>
      <c r="C21" s="392"/>
      <c r="D21" s="392"/>
    </row>
    <row r="23" spans="1:3" ht="12.75">
      <c r="A23" t="s">
        <v>322</v>
      </c>
      <c r="B23" s="10">
        <v>-1280</v>
      </c>
      <c r="C23" t="s">
        <v>314</v>
      </c>
    </row>
    <row r="24" ht="12.75">
      <c r="A24" t="s">
        <v>331</v>
      </c>
    </row>
    <row r="25" spans="1:3" ht="12.75">
      <c r="A25" t="s">
        <v>327</v>
      </c>
      <c r="B25" s="10">
        <v>29.3</v>
      </c>
      <c r="C25" t="s">
        <v>314</v>
      </c>
    </row>
    <row r="26" spans="1:4" ht="12.75">
      <c r="A26" s="352" t="s">
        <v>328</v>
      </c>
      <c r="B26" s="352">
        <v>12.96</v>
      </c>
      <c r="C26" s="352" t="s">
        <v>314</v>
      </c>
      <c r="D26" s="352"/>
    </row>
    <row r="27" spans="1:4" ht="12.75">
      <c r="A27" s="6" t="s">
        <v>319</v>
      </c>
      <c r="B27">
        <f>SUM(B23:B26)</f>
        <v>-1237.74</v>
      </c>
      <c r="C27" s="6" t="s">
        <v>314</v>
      </c>
      <c r="D27" s="9" t="s">
        <v>329</v>
      </c>
    </row>
  </sheetData>
  <mergeCells count="3">
    <mergeCell ref="A1:D1"/>
    <mergeCell ref="A9:D9"/>
    <mergeCell ref="A21:D21"/>
  </mergeCell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00390625" style="0" bestFit="1" customWidth="1"/>
    <col min="2" max="2" width="33.28125" style="0" customWidth="1"/>
    <col min="3" max="3" width="10.421875" style="0" customWidth="1"/>
    <col min="4" max="4" width="8.7109375" style="0" customWidth="1"/>
    <col min="5" max="5" width="2.7109375" style="0" customWidth="1"/>
    <col min="6" max="6" width="7.28125" style="0" customWidth="1"/>
    <col min="7" max="7" width="9.57421875" style="0" customWidth="1"/>
    <col min="8" max="10" width="9.140625" style="0" customWidth="1"/>
    <col min="11" max="12" width="7.421875" style="0" customWidth="1"/>
    <col min="13" max="13" width="10.00390625" style="0" customWidth="1"/>
    <col min="14" max="14" width="8.28125" style="0" customWidth="1"/>
    <col min="15" max="15" width="7.7109375" style="0" customWidth="1"/>
    <col min="16" max="17" width="7.8515625" style="0" customWidth="1"/>
    <col min="18" max="18" width="8.140625" style="0" customWidth="1"/>
    <col min="19" max="19" width="8.00390625" style="0" customWidth="1"/>
    <col min="20" max="20" width="10.28125" style="0" customWidth="1"/>
    <col min="21" max="21" width="37.28125" style="0" customWidth="1"/>
    <col min="22" max="22" width="7.7109375" style="0" customWidth="1"/>
    <col min="23" max="23" width="8.57421875" style="0" customWidth="1"/>
    <col min="24" max="25" width="8.8515625" style="0" customWidth="1"/>
    <col min="26" max="26" width="10.57421875" style="0" customWidth="1"/>
    <col min="27" max="27" width="33.57421875" style="0" customWidth="1"/>
  </cols>
  <sheetData>
    <row r="1" spans="1:29" ht="14.25" thickBot="1" thickTop="1">
      <c r="A1" s="91" t="s">
        <v>0</v>
      </c>
      <c r="B1" s="416" t="s">
        <v>4</v>
      </c>
      <c r="C1" s="417"/>
      <c r="D1" s="418"/>
      <c r="E1" s="418"/>
      <c r="F1" s="418"/>
      <c r="G1" s="418"/>
      <c r="H1" s="418"/>
      <c r="I1" s="418"/>
      <c r="J1" s="418"/>
      <c r="K1" s="418"/>
      <c r="L1" s="418"/>
      <c r="M1" s="419"/>
      <c r="N1" s="420" t="s">
        <v>5</v>
      </c>
      <c r="O1" s="421"/>
      <c r="P1" s="421"/>
      <c r="Q1" s="421"/>
      <c r="R1" s="421"/>
      <c r="S1" s="421"/>
      <c r="T1" s="422"/>
      <c r="U1" s="408" t="s">
        <v>81</v>
      </c>
      <c r="V1" s="409"/>
      <c r="W1" s="409"/>
      <c r="X1" s="410"/>
      <c r="Y1" s="410"/>
      <c r="Z1" s="411"/>
      <c r="AA1" s="483" t="s">
        <v>203</v>
      </c>
      <c r="AB1" s="484"/>
      <c r="AC1" s="485"/>
    </row>
    <row r="2" spans="1:29" ht="15" customHeight="1">
      <c r="A2" s="437"/>
      <c r="B2" s="445" t="s">
        <v>1</v>
      </c>
      <c r="C2" s="99" t="s">
        <v>84</v>
      </c>
      <c r="D2" s="431" t="s">
        <v>7</v>
      </c>
      <c r="E2" s="433" t="s">
        <v>8</v>
      </c>
      <c r="F2" s="434"/>
      <c r="G2" s="423" t="s">
        <v>274</v>
      </c>
      <c r="H2" s="205" t="s">
        <v>138</v>
      </c>
      <c r="I2" s="423" t="s">
        <v>12</v>
      </c>
      <c r="J2" s="205" t="s">
        <v>144</v>
      </c>
      <c r="K2" s="423" t="s">
        <v>27</v>
      </c>
      <c r="L2" s="431" t="s">
        <v>28</v>
      </c>
      <c r="M2" s="361" t="s">
        <v>14</v>
      </c>
      <c r="N2" s="425" t="s">
        <v>2</v>
      </c>
      <c r="O2" s="363" t="s">
        <v>10</v>
      </c>
      <c r="P2" s="427" t="s">
        <v>3</v>
      </c>
      <c r="Q2" s="363" t="s">
        <v>11</v>
      </c>
      <c r="R2" s="363" t="s">
        <v>25</v>
      </c>
      <c r="S2" s="363" t="s">
        <v>26</v>
      </c>
      <c r="T2" s="429" t="s">
        <v>32</v>
      </c>
      <c r="U2" s="389" t="s">
        <v>6</v>
      </c>
      <c r="V2" s="385" t="s">
        <v>92</v>
      </c>
      <c r="W2" s="385" t="s">
        <v>102</v>
      </c>
      <c r="X2" s="385" t="s">
        <v>101</v>
      </c>
      <c r="Y2" s="385" t="s">
        <v>15</v>
      </c>
      <c r="Z2" s="412" t="s">
        <v>9</v>
      </c>
      <c r="AA2" s="486" t="s">
        <v>6</v>
      </c>
      <c r="AB2" s="488" t="s">
        <v>205</v>
      </c>
      <c r="AC2" s="490" t="s">
        <v>204</v>
      </c>
    </row>
    <row r="3" spans="1:29" ht="25.5" customHeight="1" thickBot="1">
      <c r="A3" s="438"/>
      <c r="B3" s="446"/>
      <c r="C3" s="108" t="s">
        <v>86</v>
      </c>
      <c r="D3" s="432"/>
      <c r="E3" s="435"/>
      <c r="F3" s="436"/>
      <c r="G3" s="424"/>
      <c r="H3" s="206"/>
      <c r="I3" s="424"/>
      <c r="J3" s="206" t="s">
        <v>145</v>
      </c>
      <c r="K3" s="424"/>
      <c r="L3" s="432"/>
      <c r="M3" s="362"/>
      <c r="N3" s="426"/>
      <c r="O3" s="364"/>
      <c r="P3" s="428"/>
      <c r="Q3" s="364"/>
      <c r="R3" s="415"/>
      <c r="S3" s="364"/>
      <c r="T3" s="430"/>
      <c r="U3" s="390"/>
      <c r="V3" s="386"/>
      <c r="W3" s="388"/>
      <c r="X3" s="387"/>
      <c r="Y3" s="386"/>
      <c r="Z3" s="384"/>
      <c r="AA3" s="487"/>
      <c r="AB3" s="489"/>
      <c r="AC3" s="491"/>
    </row>
    <row r="4" spans="1:29" ht="14.25" customHeight="1" thickBot="1">
      <c r="A4" s="19"/>
      <c r="B4" s="92"/>
      <c r="C4" s="100"/>
      <c r="D4" s="93"/>
      <c r="E4" s="116"/>
      <c r="F4" s="109"/>
      <c r="G4" s="114"/>
      <c r="H4" s="114"/>
      <c r="I4" s="114"/>
      <c r="J4" s="114"/>
      <c r="K4" s="93"/>
      <c r="L4" s="93"/>
      <c r="M4" s="94"/>
      <c r="N4" s="95"/>
      <c r="O4" s="96"/>
      <c r="P4" s="97"/>
      <c r="Q4" s="96"/>
      <c r="R4" s="97"/>
      <c r="S4" s="96"/>
      <c r="T4" s="98"/>
      <c r="U4" s="454" t="s">
        <v>82</v>
      </c>
      <c r="V4" s="455"/>
      <c r="W4" s="455"/>
      <c r="X4" s="455"/>
      <c r="Y4" s="455"/>
      <c r="Z4" s="456"/>
      <c r="AA4" s="322"/>
      <c r="AB4" s="323"/>
      <c r="AC4" s="324"/>
    </row>
    <row r="5" spans="1:29" ht="14.25" customHeight="1">
      <c r="A5" s="216" t="s">
        <v>171</v>
      </c>
      <c r="B5" s="442"/>
      <c r="C5" s="101"/>
      <c r="D5" s="366"/>
      <c r="E5" s="500"/>
      <c r="F5" s="498"/>
      <c r="G5" s="102"/>
      <c r="H5" s="102"/>
      <c r="I5" s="102"/>
      <c r="J5" s="102"/>
      <c r="K5" s="366"/>
      <c r="L5" s="366"/>
      <c r="M5" s="368"/>
      <c r="N5" s="379"/>
      <c r="O5" s="377"/>
      <c r="P5" s="377"/>
      <c r="Q5" s="377"/>
      <c r="R5" s="377"/>
      <c r="S5" s="377"/>
      <c r="T5" s="376"/>
      <c r="U5" s="36" t="s">
        <v>153</v>
      </c>
      <c r="V5" s="25">
        <v>22</v>
      </c>
      <c r="W5" s="24"/>
      <c r="X5" s="26"/>
      <c r="Y5" s="210">
        <v>14454</v>
      </c>
      <c r="Z5" s="191">
        <f>Y5/SUM(V5:V7)</f>
        <v>602.25</v>
      </c>
      <c r="AA5" s="322"/>
      <c r="AB5" s="323"/>
      <c r="AC5" s="324"/>
    </row>
    <row r="6" spans="1:29" ht="14.25" customHeight="1">
      <c r="A6" s="217" t="s">
        <v>171</v>
      </c>
      <c r="B6" s="443"/>
      <c r="C6" s="105"/>
      <c r="D6" s="367"/>
      <c r="E6" s="501"/>
      <c r="F6" s="499"/>
      <c r="G6" s="103"/>
      <c r="H6" s="103"/>
      <c r="I6" s="103"/>
      <c r="J6" s="103"/>
      <c r="K6" s="367"/>
      <c r="L6" s="367"/>
      <c r="M6" s="369"/>
      <c r="N6" s="380"/>
      <c r="O6" s="378"/>
      <c r="P6" s="378"/>
      <c r="Q6" s="378"/>
      <c r="R6" s="378"/>
      <c r="S6" s="378"/>
      <c r="T6" s="360"/>
      <c r="U6" s="36" t="s">
        <v>154</v>
      </c>
      <c r="V6" s="25">
        <v>1</v>
      </c>
      <c r="W6" s="24"/>
      <c r="X6" s="26"/>
      <c r="Y6" s="26">
        <v>650</v>
      </c>
      <c r="Z6" s="191">
        <f>Y6/SUM(V5:V7)</f>
        <v>27.083333333333332</v>
      </c>
      <c r="AA6" s="322"/>
      <c r="AB6" s="323"/>
      <c r="AC6" s="324"/>
    </row>
    <row r="7" spans="1:29" ht="14.25" customHeight="1">
      <c r="A7" s="217" t="s">
        <v>151</v>
      </c>
      <c r="B7" s="443"/>
      <c r="C7" s="105"/>
      <c r="D7" s="367"/>
      <c r="E7" s="501"/>
      <c r="F7" s="499"/>
      <c r="G7" s="103"/>
      <c r="H7" s="103"/>
      <c r="I7" s="103"/>
      <c r="J7" s="103"/>
      <c r="K7" s="367"/>
      <c r="L7" s="367"/>
      <c r="M7" s="369"/>
      <c r="N7" s="380"/>
      <c r="O7" s="378"/>
      <c r="P7" s="378"/>
      <c r="Q7" s="378"/>
      <c r="R7" s="378"/>
      <c r="S7" s="378"/>
      <c r="T7" s="360"/>
      <c r="U7" s="36" t="s">
        <v>155</v>
      </c>
      <c r="V7" s="25">
        <v>1</v>
      </c>
      <c r="W7" s="24"/>
      <c r="X7" s="26"/>
      <c r="Y7" s="26">
        <v>694.54</v>
      </c>
      <c r="Z7" s="191">
        <f>Y7/SUM(V5:V7)</f>
        <v>28.939166666666665</v>
      </c>
      <c r="AA7" s="322"/>
      <c r="AB7" s="323"/>
      <c r="AC7" s="324"/>
    </row>
    <row r="8" spans="1:29" ht="12.75" customHeight="1">
      <c r="A8" s="217" t="s">
        <v>170</v>
      </c>
      <c r="B8" s="444"/>
      <c r="C8" s="107"/>
      <c r="D8" s="382"/>
      <c r="E8" s="468"/>
      <c r="F8" s="448"/>
      <c r="G8" s="107"/>
      <c r="H8" s="107"/>
      <c r="I8" s="107"/>
      <c r="J8" s="107"/>
      <c r="K8" s="382"/>
      <c r="L8" s="382"/>
      <c r="M8" s="370"/>
      <c r="N8" s="380"/>
      <c r="O8" s="378"/>
      <c r="P8" s="378"/>
      <c r="Q8" s="378"/>
      <c r="R8" s="378"/>
      <c r="S8" s="378"/>
      <c r="T8" s="360"/>
      <c r="U8" s="36" t="s">
        <v>156</v>
      </c>
      <c r="V8" s="25">
        <v>23</v>
      </c>
      <c r="W8" s="24"/>
      <c r="X8" s="26"/>
      <c r="Y8" s="26">
        <v>673.85</v>
      </c>
      <c r="Z8" s="191">
        <f>Y8/V8</f>
        <v>29.297826086956523</v>
      </c>
      <c r="AA8" s="322"/>
      <c r="AB8" s="323"/>
      <c r="AC8" s="324"/>
    </row>
    <row r="9" spans="1:29" ht="12.75" customHeight="1">
      <c r="A9" s="216" t="s">
        <v>172</v>
      </c>
      <c r="B9" s="135"/>
      <c r="C9" s="247"/>
      <c r="D9" s="248"/>
      <c r="E9" s="248"/>
      <c r="F9" s="101"/>
      <c r="G9" s="181"/>
      <c r="H9" s="181"/>
      <c r="I9" s="181"/>
      <c r="J9" s="181"/>
      <c r="K9" s="181"/>
      <c r="L9" s="181"/>
      <c r="M9" s="181"/>
      <c r="N9" s="134"/>
      <c r="O9" s="136"/>
      <c r="P9" s="136"/>
      <c r="Q9" s="136"/>
      <c r="R9" s="136"/>
      <c r="S9" s="136"/>
      <c r="T9" s="133"/>
      <c r="U9" s="192" t="s">
        <v>174</v>
      </c>
      <c r="V9" s="22">
        <v>23</v>
      </c>
      <c r="W9" s="21"/>
      <c r="X9" s="23"/>
      <c r="Y9" s="23">
        <v>252</v>
      </c>
      <c r="Z9" s="193">
        <f>Y9/V9</f>
        <v>10.956521739130435</v>
      </c>
      <c r="AA9" s="346"/>
      <c r="AB9" s="323"/>
      <c r="AC9" s="324"/>
    </row>
    <row r="10" spans="1:29" ht="12.75" customHeight="1">
      <c r="A10" s="217" t="s">
        <v>176</v>
      </c>
      <c r="B10" s="59"/>
      <c r="C10" s="245"/>
      <c r="D10" s="246"/>
      <c r="E10" s="246"/>
      <c r="F10" s="105"/>
      <c r="G10" s="107"/>
      <c r="H10" s="107"/>
      <c r="I10" s="107"/>
      <c r="J10" s="107"/>
      <c r="K10" s="107"/>
      <c r="L10" s="107"/>
      <c r="M10" s="107"/>
      <c r="N10" s="139"/>
      <c r="O10" s="140"/>
      <c r="P10" s="140"/>
      <c r="Q10" s="140"/>
      <c r="R10" s="140"/>
      <c r="S10" s="140"/>
      <c r="T10" s="218"/>
      <c r="U10" s="36" t="s">
        <v>173</v>
      </c>
      <c r="V10" s="25">
        <v>23</v>
      </c>
      <c r="W10" s="24"/>
      <c r="X10" s="26"/>
      <c r="Y10" s="282">
        <v>46</v>
      </c>
      <c r="Z10" s="283">
        <f>Y10/V10</f>
        <v>2</v>
      </c>
      <c r="AA10" s="322"/>
      <c r="AB10" s="323"/>
      <c r="AC10" s="324"/>
    </row>
    <row r="11" spans="1:29" ht="12.75" customHeight="1">
      <c r="A11" s="217" t="s">
        <v>177</v>
      </c>
      <c r="B11" s="59"/>
      <c r="C11" s="245"/>
      <c r="D11" s="246"/>
      <c r="E11" s="246"/>
      <c r="F11" s="105"/>
      <c r="G11" s="107"/>
      <c r="H11" s="107"/>
      <c r="I11" s="107"/>
      <c r="J11" s="107"/>
      <c r="K11" s="107"/>
      <c r="L11" s="107"/>
      <c r="M11" s="245"/>
      <c r="N11" s="139"/>
      <c r="O11" s="140"/>
      <c r="P11" s="140"/>
      <c r="Q11" s="140"/>
      <c r="R11" s="140"/>
      <c r="S11" s="140"/>
      <c r="T11" s="218"/>
      <c r="U11" s="36" t="s">
        <v>175</v>
      </c>
      <c r="V11" s="25">
        <v>23</v>
      </c>
      <c r="W11" s="24"/>
      <c r="X11" s="26"/>
      <c r="Y11" s="26">
        <v>148</v>
      </c>
      <c r="Z11" s="191">
        <f>Y11/V11</f>
        <v>6.434782608695652</v>
      </c>
      <c r="AA11" s="322"/>
      <c r="AB11" s="323"/>
      <c r="AC11" s="324"/>
    </row>
    <row r="12" spans="1:29" ht="14.25" customHeight="1" thickBot="1">
      <c r="A12" s="217" t="s">
        <v>189</v>
      </c>
      <c r="B12" s="59"/>
      <c r="C12" s="105"/>
      <c r="D12" s="141"/>
      <c r="E12" s="120"/>
      <c r="F12" s="103"/>
      <c r="G12" s="103"/>
      <c r="H12" s="103"/>
      <c r="I12" s="103"/>
      <c r="J12" s="103"/>
      <c r="K12" s="141"/>
      <c r="L12" s="141"/>
      <c r="M12" s="142"/>
      <c r="N12" s="139"/>
      <c r="O12" s="140"/>
      <c r="P12" s="140"/>
      <c r="Q12" s="140"/>
      <c r="R12" s="140"/>
      <c r="S12" s="140"/>
      <c r="T12" s="218"/>
      <c r="U12" s="36" t="s">
        <v>157</v>
      </c>
      <c r="V12" s="25">
        <v>2</v>
      </c>
      <c r="W12" s="24"/>
      <c r="X12" s="26"/>
      <c r="Y12" s="26">
        <f>2*1148</f>
        <v>2296</v>
      </c>
      <c r="Z12" s="191">
        <f>Y12/D92</f>
        <v>99.82608695652173</v>
      </c>
      <c r="AA12" s="322"/>
      <c r="AB12" s="323"/>
      <c r="AC12" s="324"/>
    </row>
    <row r="13" spans="1:29" ht="14.25" customHeight="1">
      <c r="A13" s="460"/>
      <c r="B13" s="442"/>
      <c r="C13" s="101"/>
      <c r="D13" s="381"/>
      <c r="E13" s="467"/>
      <c r="F13" s="447"/>
      <c r="G13" s="101"/>
      <c r="H13" s="101"/>
      <c r="I13" s="101"/>
      <c r="J13" s="101"/>
      <c r="K13" s="381"/>
      <c r="L13" s="381"/>
      <c r="M13" s="371"/>
      <c r="N13" s="365"/>
      <c r="O13" s="373"/>
      <c r="P13" s="373"/>
      <c r="Q13" s="373"/>
      <c r="R13" s="373"/>
      <c r="S13" s="373"/>
      <c r="T13" s="373"/>
      <c r="U13" s="126" t="s">
        <v>152</v>
      </c>
      <c r="V13" s="127"/>
      <c r="W13" s="128"/>
      <c r="X13" s="129"/>
      <c r="Y13" s="211">
        <f>SUM(Y5:Y12)</f>
        <v>19214.39</v>
      </c>
      <c r="Z13" s="255">
        <f>SUM(Z5:Z12)</f>
        <v>806.7877173913043</v>
      </c>
      <c r="AA13" s="346"/>
      <c r="AB13" s="323"/>
      <c r="AC13" s="324"/>
    </row>
    <row r="14" spans="1:29" ht="14.25" customHeight="1" thickBot="1">
      <c r="A14" s="461"/>
      <c r="B14" s="444"/>
      <c r="C14" s="107"/>
      <c r="D14" s="382"/>
      <c r="E14" s="468"/>
      <c r="F14" s="448"/>
      <c r="G14" s="107"/>
      <c r="H14" s="107"/>
      <c r="I14" s="107"/>
      <c r="J14" s="107"/>
      <c r="K14" s="382"/>
      <c r="L14" s="382"/>
      <c r="M14" s="370"/>
      <c r="N14" s="413"/>
      <c r="O14" s="374"/>
      <c r="P14" s="374"/>
      <c r="Q14" s="374"/>
      <c r="R14" s="374"/>
      <c r="S14" s="374"/>
      <c r="T14" s="374"/>
      <c r="U14" s="36"/>
      <c r="V14" s="25"/>
      <c r="W14" s="24"/>
      <c r="X14" s="26"/>
      <c r="Y14" s="130" t="s">
        <v>21</v>
      </c>
      <c r="Z14" s="256" t="s">
        <v>21</v>
      </c>
      <c r="AA14" s="322"/>
      <c r="AB14" s="323"/>
      <c r="AC14" s="324"/>
    </row>
    <row r="15" spans="1:29" ht="14.25" customHeight="1" thickBot="1">
      <c r="A15" s="462"/>
      <c r="B15" s="466"/>
      <c r="C15" s="106"/>
      <c r="D15" s="383"/>
      <c r="E15" s="469"/>
      <c r="F15" s="449"/>
      <c r="G15" s="106"/>
      <c r="H15" s="106"/>
      <c r="I15" s="106"/>
      <c r="J15" s="106"/>
      <c r="K15" s="383"/>
      <c r="L15" s="383"/>
      <c r="M15" s="372"/>
      <c r="N15" s="414"/>
      <c r="O15" s="375"/>
      <c r="P15" s="375"/>
      <c r="Q15" s="375"/>
      <c r="R15" s="375"/>
      <c r="S15" s="375"/>
      <c r="T15" s="375"/>
      <c r="U15" s="457" t="s">
        <v>80</v>
      </c>
      <c r="V15" s="458"/>
      <c r="W15" s="458"/>
      <c r="X15" s="458"/>
      <c r="Y15" s="458"/>
      <c r="Z15" s="459"/>
      <c r="AA15" s="346"/>
      <c r="AB15" s="323"/>
      <c r="AC15" s="324"/>
    </row>
    <row r="16" spans="1:29" ht="12.75" customHeight="1">
      <c r="A16" s="439" t="s">
        <v>122</v>
      </c>
      <c r="B16" s="45" t="s">
        <v>183</v>
      </c>
      <c r="C16" s="102" t="s">
        <v>88</v>
      </c>
      <c r="D16" s="46">
        <v>4</v>
      </c>
      <c r="E16" s="117">
        <v>4</v>
      </c>
      <c r="F16" s="110" t="s">
        <v>87</v>
      </c>
      <c r="G16" s="110">
        <v>31.95</v>
      </c>
      <c r="H16" s="207">
        <v>0.1524</v>
      </c>
      <c r="I16" s="207">
        <f>G16*(1+H16)</f>
        <v>36.81918</v>
      </c>
      <c r="J16" s="207"/>
      <c r="K16" s="47">
        <f>D16*I16</f>
        <v>147.27672</v>
      </c>
      <c r="L16" s="47">
        <v>112.065</v>
      </c>
      <c r="M16" s="48">
        <f>L16/D92</f>
        <v>4.872391304347826</v>
      </c>
      <c r="N16" s="219"/>
      <c r="O16" s="220"/>
      <c r="P16" s="221"/>
      <c r="Q16" s="220"/>
      <c r="R16" s="220"/>
      <c r="S16" s="220"/>
      <c r="T16" s="222"/>
      <c r="U16" s="151" t="s">
        <v>207</v>
      </c>
      <c r="V16" s="29">
        <v>4</v>
      </c>
      <c r="W16" s="168">
        <v>0.75</v>
      </c>
      <c r="X16" s="167">
        <f>V16*W16</f>
        <v>3</v>
      </c>
      <c r="Y16" s="167">
        <f>X16/D94</f>
        <v>2.380952380952381</v>
      </c>
      <c r="Z16" s="289">
        <f>Y16/D92</f>
        <v>0.10351966873706005</v>
      </c>
      <c r="AA16" s="325" t="s">
        <v>246</v>
      </c>
      <c r="AB16" s="326">
        <v>5.92</v>
      </c>
      <c r="AC16" s="327">
        <v>4.34</v>
      </c>
    </row>
    <row r="17" spans="1:29" ht="12.75">
      <c r="A17" s="440"/>
      <c r="B17" s="49" t="s">
        <v>96</v>
      </c>
      <c r="C17" s="103" t="s">
        <v>89</v>
      </c>
      <c r="D17" s="58">
        <v>2</v>
      </c>
      <c r="E17" s="118">
        <v>4</v>
      </c>
      <c r="F17" s="111" t="s">
        <v>87</v>
      </c>
      <c r="G17" s="111">
        <v>27.95</v>
      </c>
      <c r="H17" s="111">
        <v>0.330384</v>
      </c>
      <c r="I17" s="111">
        <f>G17*(1+H17)</f>
        <v>37.1842328</v>
      </c>
      <c r="J17" s="111"/>
      <c r="K17" s="51">
        <f>D17*I17</f>
        <v>74.3684656</v>
      </c>
      <c r="L17" s="51">
        <v>58.34</v>
      </c>
      <c r="M17" s="52">
        <f>L17/D92</f>
        <v>2.536521739130435</v>
      </c>
      <c r="N17" s="223"/>
      <c r="O17" s="165"/>
      <c r="P17" s="224"/>
      <c r="Q17" s="165"/>
      <c r="R17" s="165"/>
      <c r="S17" s="225"/>
      <c r="T17" s="166"/>
      <c r="U17" s="194" t="s">
        <v>190</v>
      </c>
      <c r="V17" s="27">
        <v>4</v>
      </c>
      <c r="W17" s="290">
        <v>1</v>
      </c>
      <c r="X17" s="167">
        <f>V17*W17</f>
        <v>4</v>
      </c>
      <c r="Y17" s="167">
        <f>X17/D94</f>
        <v>3.1746031746031744</v>
      </c>
      <c r="Z17" s="289">
        <f>Y17/D92</f>
        <v>0.13802622498274672</v>
      </c>
      <c r="AA17" s="322" t="s">
        <v>208</v>
      </c>
      <c r="AB17" s="328">
        <v>6.2</v>
      </c>
      <c r="AC17" s="329"/>
    </row>
    <row r="18" spans="1:29" ht="12.75">
      <c r="A18" s="440"/>
      <c r="B18" s="49" t="s">
        <v>137</v>
      </c>
      <c r="C18" s="103" t="s">
        <v>90</v>
      </c>
      <c r="D18" s="58"/>
      <c r="E18" s="494" t="s">
        <v>206</v>
      </c>
      <c r="F18" s="495"/>
      <c r="G18" s="112"/>
      <c r="H18" s="112"/>
      <c r="I18" s="112"/>
      <c r="J18" s="112"/>
      <c r="K18" s="288">
        <v>12</v>
      </c>
      <c r="L18" s="288">
        <f>K18/D94</f>
        <v>9.523809523809524</v>
      </c>
      <c r="M18" s="339">
        <f>L18/D92</f>
        <v>0.4140786749482402</v>
      </c>
      <c r="N18" s="223"/>
      <c r="O18" s="165"/>
      <c r="P18" s="224"/>
      <c r="Q18" s="165"/>
      <c r="R18" s="165"/>
      <c r="S18" s="165"/>
      <c r="T18" s="166"/>
      <c r="U18" s="194"/>
      <c r="V18" s="27"/>
      <c r="W18" s="154"/>
      <c r="X18" s="155"/>
      <c r="Y18" s="155"/>
      <c r="Z18" s="200"/>
      <c r="AA18" s="322"/>
      <c r="AB18" s="328"/>
      <c r="AC18" s="329"/>
    </row>
    <row r="19" spans="1:29" ht="12.75">
      <c r="A19" s="463"/>
      <c r="B19" s="131" t="s">
        <v>178</v>
      </c>
      <c r="C19" s="132"/>
      <c r="D19" s="150"/>
      <c r="E19" s="464"/>
      <c r="F19" s="465"/>
      <c r="G19" s="107"/>
      <c r="H19" s="107"/>
      <c r="I19" s="107"/>
      <c r="J19" s="107"/>
      <c r="K19" s="58"/>
      <c r="L19" s="51"/>
      <c r="M19" s="52"/>
      <c r="N19" s="226"/>
      <c r="O19" s="165"/>
      <c r="P19" s="227"/>
      <c r="Q19" s="228"/>
      <c r="R19" s="228"/>
      <c r="S19" s="228"/>
      <c r="T19" s="229"/>
      <c r="U19" s="195"/>
      <c r="V19" s="149"/>
      <c r="W19" s="264"/>
      <c r="X19" s="265"/>
      <c r="Y19" s="265"/>
      <c r="Z19" s="200"/>
      <c r="AA19" s="322"/>
      <c r="AB19" s="328"/>
      <c r="AC19" s="329"/>
    </row>
    <row r="20" spans="1:29" ht="12.75" customHeight="1">
      <c r="A20" s="439" t="s">
        <v>123</v>
      </c>
      <c r="B20" s="45" t="s">
        <v>184</v>
      </c>
      <c r="C20" s="102" t="s">
        <v>88</v>
      </c>
      <c r="D20" s="46">
        <v>4</v>
      </c>
      <c r="E20" s="117">
        <v>4</v>
      </c>
      <c r="F20" s="110" t="s">
        <v>87</v>
      </c>
      <c r="G20" s="110">
        <v>27.95</v>
      </c>
      <c r="H20" s="110">
        <v>0.1524</v>
      </c>
      <c r="I20" s="110">
        <f>G20*(1+H20)</f>
        <v>32.20958</v>
      </c>
      <c r="J20" s="110"/>
      <c r="K20" s="47">
        <f>D20*I20</f>
        <v>128.83832</v>
      </c>
      <c r="L20" s="47">
        <v>98.034</v>
      </c>
      <c r="M20" s="48">
        <f>L20/D92</f>
        <v>4.262347826086957</v>
      </c>
      <c r="N20" s="230"/>
      <c r="O20" s="231"/>
      <c r="P20" s="232"/>
      <c r="Q20" s="231"/>
      <c r="R20" s="231"/>
      <c r="S20" s="231"/>
      <c r="T20" s="233"/>
      <c r="U20" s="269" t="s">
        <v>53</v>
      </c>
      <c r="V20" s="270">
        <v>23</v>
      </c>
      <c r="W20" s="291">
        <v>48.99</v>
      </c>
      <c r="X20" s="291">
        <f aca="true" t="shared" si="0" ref="X20:X25">V20*W20</f>
        <v>1126.77</v>
      </c>
      <c r="Y20" s="291">
        <v>824.82</v>
      </c>
      <c r="Z20" s="292">
        <f>Y20/D92</f>
        <v>35.861739130434785</v>
      </c>
      <c r="AA20" s="325" t="s">
        <v>209</v>
      </c>
      <c r="AB20" s="326">
        <v>8.15</v>
      </c>
      <c r="AC20" s="327">
        <v>5.99</v>
      </c>
    </row>
    <row r="21" spans="1:29" ht="12.75">
      <c r="A21" s="440"/>
      <c r="B21" s="49" t="s">
        <v>96</v>
      </c>
      <c r="C21" s="103" t="s">
        <v>89</v>
      </c>
      <c r="D21" s="50">
        <v>2</v>
      </c>
      <c r="E21" s="118">
        <v>4</v>
      </c>
      <c r="F21" s="111" t="s">
        <v>87</v>
      </c>
      <c r="G21" s="111">
        <v>27.95</v>
      </c>
      <c r="H21" s="111">
        <v>0.330384</v>
      </c>
      <c r="I21" s="111">
        <f>G21*(1+H21)</f>
        <v>37.1842328</v>
      </c>
      <c r="J21" s="111"/>
      <c r="K21" s="51">
        <f>D21*I21</f>
        <v>74.3684656</v>
      </c>
      <c r="L21" s="51">
        <v>58.34</v>
      </c>
      <c r="M21" s="52">
        <f>L21/D92</f>
        <v>2.536521739130435</v>
      </c>
      <c r="N21" s="223"/>
      <c r="O21" s="165"/>
      <c r="P21" s="224"/>
      <c r="Q21" s="165"/>
      <c r="R21" s="165"/>
      <c r="S21" s="165"/>
      <c r="T21" s="166"/>
      <c r="U21" s="194" t="s">
        <v>240</v>
      </c>
      <c r="V21" s="27">
        <v>1</v>
      </c>
      <c r="W21" s="293">
        <v>13</v>
      </c>
      <c r="X21" s="294">
        <f t="shared" si="0"/>
        <v>13</v>
      </c>
      <c r="Y21" s="294">
        <v>9.51</v>
      </c>
      <c r="Z21" s="295">
        <f>Y21/D92</f>
        <v>0.4134782608695652</v>
      </c>
      <c r="AA21" s="322" t="s">
        <v>210</v>
      </c>
      <c r="AB21" s="328">
        <v>7.34</v>
      </c>
      <c r="AC21" s="329">
        <v>5.37</v>
      </c>
    </row>
    <row r="22" spans="1:29" ht="12.75">
      <c r="A22" s="440"/>
      <c r="B22" s="49" t="s">
        <v>137</v>
      </c>
      <c r="C22" s="103" t="s">
        <v>90</v>
      </c>
      <c r="D22" s="50"/>
      <c r="E22" s="494" t="s">
        <v>206</v>
      </c>
      <c r="F22" s="495"/>
      <c r="G22" s="111"/>
      <c r="H22" s="111"/>
      <c r="I22" s="111"/>
      <c r="J22" s="111"/>
      <c r="K22" s="288">
        <v>12</v>
      </c>
      <c r="L22" s="288">
        <f>K22/D94</f>
        <v>9.523809523809524</v>
      </c>
      <c r="M22" s="339">
        <f>L22/D92</f>
        <v>0.4140786749482402</v>
      </c>
      <c r="N22" s="223"/>
      <c r="O22" s="165"/>
      <c r="P22" s="224"/>
      <c r="Q22" s="165"/>
      <c r="R22" s="165"/>
      <c r="S22" s="165"/>
      <c r="T22" s="166"/>
      <c r="U22" s="194" t="s">
        <v>241</v>
      </c>
      <c r="V22" s="27">
        <v>1</v>
      </c>
      <c r="W22" s="290">
        <v>-5</v>
      </c>
      <c r="X22" s="167">
        <f t="shared" si="0"/>
        <v>-5</v>
      </c>
      <c r="Y22" s="167">
        <f>X22/D94</f>
        <v>-3.9682539682539684</v>
      </c>
      <c r="Z22" s="289">
        <f>Y22/D92</f>
        <v>-0.1725327812284334</v>
      </c>
      <c r="AA22" s="322"/>
      <c r="AB22" s="328"/>
      <c r="AC22" s="329"/>
    </row>
    <row r="23" spans="1:29" ht="12.75">
      <c r="A23" s="463"/>
      <c r="B23" s="131" t="s">
        <v>178</v>
      </c>
      <c r="C23" s="132"/>
      <c r="D23" s="150"/>
      <c r="E23" s="464"/>
      <c r="F23" s="465"/>
      <c r="G23" s="107"/>
      <c r="H23" s="107"/>
      <c r="I23" s="107"/>
      <c r="J23" s="107"/>
      <c r="K23" s="58"/>
      <c r="L23" s="51"/>
      <c r="M23" s="52"/>
      <c r="N23" s="226"/>
      <c r="O23" s="165"/>
      <c r="P23" s="227"/>
      <c r="Q23" s="228"/>
      <c r="R23" s="228"/>
      <c r="S23" s="228"/>
      <c r="T23" s="229"/>
      <c r="U23" s="195" t="s">
        <v>211</v>
      </c>
      <c r="V23" s="149">
        <v>23</v>
      </c>
      <c r="W23" s="296">
        <v>7.99</v>
      </c>
      <c r="X23" s="297">
        <f t="shared" si="0"/>
        <v>183.77</v>
      </c>
      <c r="Y23" s="297">
        <v>134.48</v>
      </c>
      <c r="Z23" s="298">
        <f>Y23/D92</f>
        <v>5.84695652173913</v>
      </c>
      <c r="AA23" s="322"/>
      <c r="AB23" s="328"/>
      <c r="AC23" s="329"/>
    </row>
    <row r="24" spans="1:29" ht="12.75">
      <c r="A24" s="439" t="s">
        <v>124</v>
      </c>
      <c r="B24" s="45" t="s">
        <v>199</v>
      </c>
      <c r="C24" s="102" t="s">
        <v>142</v>
      </c>
      <c r="D24" s="46">
        <v>6</v>
      </c>
      <c r="E24" s="117">
        <v>4</v>
      </c>
      <c r="F24" s="110" t="s">
        <v>87</v>
      </c>
      <c r="G24" s="110"/>
      <c r="H24" s="110"/>
      <c r="I24" s="110"/>
      <c r="J24" s="115">
        <v>43.2</v>
      </c>
      <c r="K24" s="340"/>
      <c r="L24" s="47">
        <f>J24*D24</f>
        <v>259.20000000000005</v>
      </c>
      <c r="M24" s="48">
        <f>L24/D92</f>
        <v>11.269565217391307</v>
      </c>
      <c r="N24" s="304"/>
      <c r="O24" s="305"/>
      <c r="P24" s="306"/>
      <c r="Q24" s="305"/>
      <c r="R24" s="305"/>
      <c r="S24" s="305"/>
      <c r="T24" s="307"/>
      <c r="U24" s="151" t="s">
        <v>94</v>
      </c>
      <c r="V24" s="29">
        <v>2</v>
      </c>
      <c r="W24" s="168">
        <v>5</v>
      </c>
      <c r="X24" s="167">
        <f t="shared" si="0"/>
        <v>10</v>
      </c>
      <c r="Y24" s="167">
        <f>X24/D94</f>
        <v>7.936507936507937</v>
      </c>
      <c r="Z24" s="289">
        <f>Y24/D92</f>
        <v>0.3450655624568668</v>
      </c>
      <c r="AA24" s="325" t="s">
        <v>209</v>
      </c>
      <c r="AB24" s="326">
        <v>5.34</v>
      </c>
      <c r="AC24" s="327">
        <v>3.91</v>
      </c>
    </row>
    <row r="25" spans="1:29" ht="12.75">
      <c r="A25" s="440"/>
      <c r="B25" s="49" t="s">
        <v>97</v>
      </c>
      <c r="C25" s="103" t="s">
        <v>201</v>
      </c>
      <c r="D25" s="50"/>
      <c r="E25" s="496"/>
      <c r="F25" s="497"/>
      <c r="G25" s="111"/>
      <c r="H25" s="111"/>
      <c r="I25" s="111"/>
      <c r="J25" s="111"/>
      <c r="K25" s="343"/>
      <c r="L25" s="51"/>
      <c r="M25" s="52"/>
      <c r="N25" s="75"/>
      <c r="O25" s="76"/>
      <c r="P25" s="77"/>
      <c r="Q25" s="76"/>
      <c r="R25" s="76"/>
      <c r="S25" s="76"/>
      <c r="T25" s="78"/>
      <c r="U25" s="194" t="s">
        <v>212</v>
      </c>
      <c r="V25" s="27">
        <v>1</v>
      </c>
      <c r="W25" s="290">
        <v>1</v>
      </c>
      <c r="X25" s="167">
        <f t="shared" si="0"/>
        <v>1</v>
      </c>
      <c r="Y25" s="167">
        <f>X25/D94</f>
        <v>0.7936507936507936</v>
      </c>
      <c r="Z25" s="289">
        <f>Y25/D92</f>
        <v>0.03450655624568668</v>
      </c>
      <c r="AA25" s="322" t="s">
        <v>258</v>
      </c>
      <c r="AB25" s="330">
        <v>4</v>
      </c>
      <c r="AC25" s="331">
        <f>AB25/D94</f>
        <v>3.1746031746031744</v>
      </c>
    </row>
    <row r="26" spans="1:29" ht="12.75">
      <c r="A26" s="440"/>
      <c r="B26" s="49" t="s">
        <v>52</v>
      </c>
      <c r="C26" s="103"/>
      <c r="D26" s="50"/>
      <c r="E26" s="118"/>
      <c r="F26" s="111"/>
      <c r="G26" s="111"/>
      <c r="H26" s="111"/>
      <c r="I26" s="111"/>
      <c r="J26" s="111"/>
      <c r="K26" s="341"/>
      <c r="L26" s="51"/>
      <c r="M26" s="52"/>
      <c r="N26" s="223"/>
      <c r="O26" s="165"/>
      <c r="P26" s="224"/>
      <c r="Q26" s="165"/>
      <c r="R26" s="165"/>
      <c r="S26" s="165"/>
      <c r="T26" s="166"/>
      <c r="U26" s="194"/>
      <c r="V26" s="27"/>
      <c r="W26" s="154"/>
      <c r="X26" s="155"/>
      <c r="Y26" s="155"/>
      <c r="Z26" s="200"/>
      <c r="AA26" s="322" t="s">
        <v>248</v>
      </c>
      <c r="AB26" s="328">
        <v>15.97</v>
      </c>
      <c r="AC26" s="329">
        <v>11.79</v>
      </c>
    </row>
    <row r="27" spans="1:29" ht="12.75">
      <c r="A27" s="441"/>
      <c r="B27" s="53" t="s">
        <v>98</v>
      </c>
      <c r="C27" s="104"/>
      <c r="D27" s="54"/>
      <c r="E27" s="119"/>
      <c r="F27" s="106"/>
      <c r="G27" s="106"/>
      <c r="H27" s="106"/>
      <c r="I27" s="106"/>
      <c r="J27" s="106"/>
      <c r="K27" s="342"/>
      <c r="L27" s="56"/>
      <c r="M27" s="57"/>
      <c r="N27" s="234"/>
      <c r="O27" s="235"/>
      <c r="P27" s="236"/>
      <c r="Q27" s="237"/>
      <c r="R27" s="237"/>
      <c r="S27" s="237"/>
      <c r="T27" s="238"/>
      <c r="U27" s="197"/>
      <c r="V27" s="28"/>
      <c r="W27" s="156"/>
      <c r="X27" s="158"/>
      <c r="Y27" s="158"/>
      <c r="Z27" s="202"/>
      <c r="AA27" s="322" t="s">
        <v>257</v>
      </c>
      <c r="AB27" s="330">
        <v>1</v>
      </c>
      <c r="AC27" s="331">
        <f>AB27/D94</f>
        <v>0.7936507936507936</v>
      </c>
    </row>
    <row r="28" spans="1:29" ht="12.75" customHeight="1">
      <c r="A28" s="439" t="s">
        <v>125</v>
      </c>
      <c r="B28" s="45" t="s">
        <v>185</v>
      </c>
      <c r="C28" s="102" t="s">
        <v>142</v>
      </c>
      <c r="D28" s="46">
        <v>6</v>
      </c>
      <c r="E28" s="117">
        <v>4</v>
      </c>
      <c r="F28" s="110" t="s">
        <v>87</v>
      </c>
      <c r="G28" s="110"/>
      <c r="H28" s="110"/>
      <c r="I28" s="110"/>
      <c r="J28" s="115">
        <v>60</v>
      </c>
      <c r="K28" s="393"/>
      <c r="L28" s="393">
        <f>J28*D28</f>
        <v>360</v>
      </c>
      <c r="M28" s="401">
        <f>L28/D92</f>
        <v>15.652173913043478</v>
      </c>
      <c r="N28" s="304">
        <v>23.778</v>
      </c>
      <c r="O28" s="305">
        <f>N28*3.7853</f>
        <v>90.00686339999999</v>
      </c>
      <c r="P28" s="306">
        <v>2.759</v>
      </c>
      <c r="Q28" s="305">
        <f>P28/D94/3.7853</f>
        <v>0.5784700128609461</v>
      </c>
      <c r="R28" s="305">
        <f>N28*P28</f>
        <v>65.60350199999999</v>
      </c>
      <c r="S28" s="305">
        <v>47.86</v>
      </c>
      <c r="T28" s="307">
        <f>S28/D92</f>
        <v>2.0808695652173914</v>
      </c>
      <c r="U28" s="151" t="s">
        <v>54</v>
      </c>
      <c r="V28" s="29">
        <v>23</v>
      </c>
      <c r="W28" s="299">
        <v>39.95</v>
      </c>
      <c r="X28" s="300">
        <f>V28*W28</f>
        <v>918.85</v>
      </c>
      <c r="Y28" s="301">
        <v>672.82</v>
      </c>
      <c r="Z28" s="302">
        <f>Y28/D92</f>
        <v>29.25304347826087</v>
      </c>
      <c r="AA28" s="325" t="s">
        <v>256</v>
      </c>
      <c r="AB28" s="332">
        <v>1.1</v>
      </c>
      <c r="AC28" s="333">
        <f>AB28/D94</f>
        <v>0.8730158730158731</v>
      </c>
    </row>
    <row r="29" spans="1:29" ht="12.75">
      <c r="A29" s="440"/>
      <c r="B29" s="49" t="s">
        <v>99</v>
      </c>
      <c r="C29" s="103" t="s">
        <v>200</v>
      </c>
      <c r="D29" s="50"/>
      <c r="E29" s="118"/>
      <c r="F29" s="111"/>
      <c r="G29" s="111"/>
      <c r="H29" s="111"/>
      <c r="I29" s="111"/>
      <c r="J29" s="208"/>
      <c r="K29" s="394"/>
      <c r="L29" s="394"/>
      <c r="M29" s="402"/>
      <c r="N29" s="75">
        <v>21.043</v>
      </c>
      <c r="O29" s="76">
        <f>N29*3.7853</f>
        <v>79.6540679</v>
      </c>
      <c r="P29" s="77">
        <v>2.759</v>
      </c>
      <c r="Q29" s="76">
        <f>P29/D94/3.7853</f>
        <v>0.5784700128609461</v>
      </c>
      <c r="R29" s="76">
        <f>N29*P29</f>
        <v>58.05763699999999</v>
      </c>
      <c r="S29" s="76">
        <v>42.36</v>
      </c>
      <c r="T29" s="78">
        <f>S29/D92</f>
        <v>1.8417391304347825</v>
      </c>
      <c r="U29" s="194" t="s">
        <v>213</v>
      </c>
      <c r="V29" s="27">
        <v>2</v>
      </c>
      <c r="W29" s="290">
        <v>1</v>
      </c>
      <c r="X29" s="167">
        <f>V29*W29</f>
        <v>2</v>
      </c>
      <c r="Y29" s="167">
        <f>X29/D94</f>
        <v>1.5873015873015872</v>
      </c>
      <c r="Z29" s="289">
        <f>Y29/D92</f>
        <v>0.06901311249137336</v>
      </c>
      <c r="AA29" s="322" t="s">
        <v>249</v>
      </c>
      <c r="AB29" s="328">
        <v>5.99</v>
      </c>
      <c r="AC29" s="329">
        <v>4.38</v>
      </c>
    </row>
    <row r="30" spans="1:29" ht="12.75">
      <c r="A30" s="440"/>
      <c r="B30" s="49" t="s">
        <v>186</v>
      </c>
      <c r="C30" s="103"/>
      <c r="D30" s="50"/>
      <c r="E30" s="118"/>
      <c r="F30" s="111"/>
      <c r="G30" s="111"/>
      <c r="H30" s="111"/>
      <c r="I30" s="111"/>
      <c r="J30" s="208"/>
      <c r="K30" s="394"/>
      <c r="L30" s="394"/>
      <c r="M30" s="402"/>
      <c r="N30" s="223"/>
      <c r="O30" s="165"/>
      <c r="P30" s="224"/>
      <c r="Q30" s="165"/>
      <c r="R30" s="165"/>
      <c r="S30" s="165"/>
      <c r="T30" s="166"/>
      <c r="U30" s="194"/>
      <c r="V30" s="27"/>
      <c r="W30" s="125"/>
      <c r="X30" s="300"/>
      <c r="Y30" s="300"/>
      <c r="Z30" s="303"/>
      <c r="AA30" s="322" t="s">
        <v>247</v>
      </c>
      <c r="AB30" s="328">
        <v>7.46</v>
      </c>
      <c r="AC30" s="329">
        <v>5.44</v>
      </c>
    </row>
    <row r="31" spans="1:29" ht="12.75">
      <c r="A31" s="441"/>
      <c r="B31" s="53" t="s">
        <v>187</v>
      </c>
      <c r="C31" s="104"/>
      <c r="D31" s="54"/>
      <c r="E31" s="119"/>
      <c r="F31" s="106"/>
      <c r="G31" s="106"/>
      <c r="H31" s="106"/>
      <c r="I31" s="106"/>
      <c r="J31" s="209"/>
      <c r="K31" s="397"/>
      <c r="L31" s="395"/>
      <c r="M31" s="403"/>
      <c r="N31" s="234"/>
      <c r="O31" s="235"/>
      <c r="P31" s="236"/>
      <c r="Q31" s="237"/>
      <c r="R31" s="237"/>
      <c r="S31" s="237"/>
      <c r="T31" s="238"/>
      <c r="U31" s="197"/>
      <c r="V31" s="28"/>
      <c r="W31" s="156"/>
      <c r="X31" s="158"/>
      <c r="Y31" s="158"/>
      <c r="Z31" s="202"/>
      <c r="AA31" s="322" t="s">
        <v>255</v>
      </c>
      <c r="AB31" s="330">
        <v>4</v>
      </c>
      <c r="AC31" s="331">
        <f>AB31/D94</f>
        <v>3.1746031746031744</v>
      </c>
    </row>
    <row r="32" spans="1:29" ht="12.75" customHeight="1">
      <c r="A32" s="439" t="s">
        <v>126</v>
      </c>
      <c r="B32" s="45" t="s">
        <v>185</v>
      </c>
      <c r="C32" s="102" t="s">
        <v>142</v>
      </c>
      <c r="D32" s="46">
        <v>6</v>
      </c>
      <c r="E32" s="117">
        <v>4</v>
      </c>
      <c r="F32" s="110" t="s">
        <v>87</v>
      </c>
      <c r="G32" s="110"/>
      <c r="H32" s="110"/>
      <c r="I32" s="110"/>
      <c r="J32" s="115">
        <v>60</v>
      </c>
      <c r="K32" s="393"/>
      <c r="L32" s="393">
        <f>J32*D32</f>
        <v>360</v>
      </c>
      <c r="M32" s="401">
        <f>L32/D92</f>
        <v>15.652173913043478</v>
      </c>
      <c r="N32" s="230"/>
      <c r="O32" s="231"/>
      <c r="P32" s="232"/>
      <c r="Q32" s="231"/>
      <c r="R32" s="231"/>
      <c r="S32" s="231"/>
      <c r="T32" s="233"/>
      <c r="U32" s="151" t="s">
        <v>214</v>
      </c>
      <c r="V32" s="29">
        <v>2</v>
      </c>
      <c r="W32" s="299">
        <v>3.75</v>
      </c>
      <c r="X32" s="301">
        <f aca="true" t="shared" si="1" ref="X32:X39">V32*W32</f>
        <v>7.5</v>
      </c>
      <c r="Y32" s="301">
        <v>5.48</v>
      </c>
      <c r="Z32" s="302">
        <f>Y32/D92</f>
        <v>0.23826086956521741</v>
      </c>
      <c r="AA32" s="325" t="s">
        <v>222</v>
      </c>
      <c r="AB32" s="326">
        <v>5.55</v>
      </c>
      <c r="AC32" s="327">
        <v>4.05</v>
      </c>
    </row>
    <row r="33" spans="1:29" ht="12.75">
      <c r="A33" s="440"/>
      <c r="B33" s="49" t="s">
        <v>99</v>
      </c>
      <c r="C33" s="103" t="s">
        <v>200</v>
      </c>
      <c r="D33" s="50"/>
      <c r="E33" s="118"/>
      <c r="F33" s="111"/>
      <c r="G33" s="111"/>
      <c r="H33" s="111"/>
      <c r="I33" s="111"/>
      <c r="J33" s="111"/>
      <c r="K33" s="394"/>
      <c r="L33" s="394"/>
      <c r="M33" s="402"/>
      <c r="N33" s="223"/>
      <c r="O33" s="165"/>
      <c r="P33" s="224"/>
      <c r="Q33" s="165"/>
      <c r="R33" s="165"/>
      <c r="S33" s="165"/>
      <c r="T33" s="166"/>
      <c r="U33" s="198" t="s">
        <v>103</v>
      </c>
      <c r="V33" s="27">
        <v>2</v>
      </c>
      <c r="W33" s="290">
        <v>1.5</v>
      </c>
      <c r="X33" s="167">
        <f t="shared" si="1"/>
        <v>3</v>
      </c>
      <c r="Y33" s="167">
        <f>X33/D94</f>
        <v>2.380952380952381</v>
      </c>
      <c r="Z33" s="289">
        <f>Y33/D92</f>
        <v>0.10351966873706005</v>
      </c>
      <c r="AA33" s="322" t="s">
        <v>251</v>
      </c>
      <c r="AB33" s="330">
        <v>1</v>
      </c>
      <c r="AC33" s="331">
        <f>AB33/D94</f>
        <v>0.7936507936507936</v>
      </c>
    </row>
    <row r="34" spans="1:29" ht="12.75">
      <c r="A34" s="440"/>
      <c r="B34" s="49" t="s">
        <v>186</v>
      </c>
      <c r="C34" s="103"/>
      <c r="D34" s="50"/>
      <c r="E34" s="118"/>
      <c r="F34" s="111"/>
      <c r="G34" s="111"/>
      <c r="H34" s="111"/>
      <c r="I34" s="111"/>
      <c r="J34" s="111"/>
      <c r="K34" s="394"/>
      <c r="L34" s="394"/>
      <c r="M34" s="402"/>
      <c r="N34" s="223"/>
      <c r="O34" s="165"/>
      <c r="P34" s="224"/>
      <c r="Q34" s="165"/>
      <c r="R34" s="165"/>
      <c r="S34" s="165"/>
      <c r="T34" s="166"/>
      <c r="U34" s="198" t="s">
        <v>215</v>
      </c>
      <c r="V34" s="27">
        <v>2</v>
      </c>
      <c r="W34" s="125">
        <v>5</v>
      </c>
      <c r="X34" s="300">
        <f t="shared" si="1"/>
        <v>10</v>
      </c>
      <c r="Y34" s="300">
        <v>7.3</v>
      </c>
      <c r="Z34" s="303">
        <f>Y34/D92</f>
        <v>0.3173913043478261</v>
      </c>
      <c r="AA34" s="322" t="s">
        <v>218</v>
      </c>
      <c r="AB34" s="330">
        <v>-0.1</v>
      </c>
      <c r="AC34" s="331">
        <f>AB34/D94</f>
        <v>-0.07936507936507937</v>
      </c>
    </row>
    <row r="35" spans="1:29" ht="12.75">
      <c r="A35" s="440"/>
      <c r="B35" s="49" t="s">
        <v>187</v>
      </c>
      <c r="C35" s="103"/>
      <c r="D35" s="50"/>
      <c r="E35" s="118"/>
      <c r="F35" s="111"/>
      <c r="G35" s="111"/>
      <c r="H35" s="111"/>
      <c r="I35" s="111"/>
      <c r="J35" s="111"/>
      <c r="K35" s="394"/>
      <c r="L35" s="394"/>
      <c r="M35" s="402"/>
      <c r="N35" s="223"/>
      <c r="O35" s="165"/>
      <c r="P35" s="224"/>
      <c r="Q35" s="165"/>
      <c r="R35" s="165"/>
      <c r="S35" s="165"/>
      <c r="T35" s="166"/>
      <c r="U35" s="198" t="s">
        <v>216</v>
      </c>
      <c r="V35" s="27">
        <v>5</v>
      </c>
      <c r="W35" s="125">
        <v>11</v>
      </c>
      <c r="X35" s="300">
        <f t="shared" si="1"/>
        <v>55</v>
      </c>
      <c r="Y35" s="300">
        <v>39.88</v>
      </c>
      <c r="Z35" s="303">
        <f>Y35/D92</f>
        <v>1.733913043478261</v>
      </c>
      <c r="AA35" s="322" t="s">
        <v>250</v>
      </c>
      <c r="AB35" s="330">
        <v>3.62</v>
      </c>
      <c r="AC35" s="331">
        <f>AB35/D94</f>
        <v>2.873015873015873</v>
      </c>
    </row>
    <row r="36" spans="1:29" ht="12.75">
      <c r="A36" s="441"/>
      <c r="B36" s="53"/>
      <c r="C36" s="104"/>
      <c r="D36" s="54"/>
      <c r="E36" s="119"/>
      <c r="F36" s="106"/>
      <c r="G36" s="106"/>
      <c r="H36" s="106"/>
      <c r="I36" s="106"/>
      <c r="J36" s="106"/>
      <c r="K36" s="397"/>
      <c r="L36" s="395"/>
      <c r="M36" s="403"/>
      <c r="N36" s="234"/>
      <c r="O36" s="235"/>
      <c r="P36" s="236"/>
      <c r="Q36" s="237"/>
      <c r="R36" s="237"/>
      <c r="S36" s="237"/>
      <c r="T36" s="238"/>
      <c r="U36" s="197" t="s">
        <v>217</v>
      </c>
      <c r="V36" s="28">
        <v>18</v>
      </c>
      <c r="W36" s="309">
        <v>10</v>
      </c>
      <c r="X36" s="297">
        <f t="shared" si="1"/>
        <v>180</v>
      </c>
      <c r="Y36" s="297">
        <v>130.51</v>
      </c>
      <c r="Z36" s="303">
        <f>Y36/D92</f>
        <v>5.674347826086956</v>
      </c>
      <c r="AA36" s="322" t="s">
        <v>222</v>
      </c>
      <c r="AB36" s="328">
        <v>7.08</v>
      </c>
      <c r="AC36" s="329">
        <v>5.14</v>
      </c>
    </row>
    <row r="37" spans="1:29" ht="12.75" customHeight="1">
      <c r="A37" s="439" t="s">
        <v>127</v>
      </c>
      <c r="B37" s="45" t="s">
        <v>139</v>
      </c>
      <c r="C37" s="102" t="s">
        <v>88</v>
      </c>
      <c r="D37" s="46">
        <v>6</v>
      </c>
      <c r="E37" s="117">
        <v>4</v>
      </c>
      <c r="F37" s="110" t="s">
        <v>87</v>
      </c>
      <c r="G37" s="110">
        <v>44.99</v>
      </c>
      <c r="H37" s="110">
        <v>5.85</v>
      </c>
      <c r="I37" s="110">
        <f>G37+H37</f>
        <v>50.84</v>
      </c>
      <c r="J37" s="110"/>
      <c r="K37" s="393">
        <f>I37*D37</f>
        <v>305.04</v>
      </c>
      <c r="L37" s="393">
        <v>220.96</v>
      </c>
      <c r="M37" s="401">
        <f>L37/D92</f>
        <v>9.60695652173913</v>
      </c>
      <c r="N37" s="304">
        <v>25.942</v>
      </c>
      <c r="O37" s="76">
        <f>N37*3.7853</f>
        <v>98.1982526</v>
      </c>
      <c r="P37" s="306">
        <v>2.839</v>
      </c>
      <c r="Q37" s="76">
        <f>P37/D94/3.7853</f>
        <v>0.595243336901858</v>
      </c>
      <c r="R37" s="305">
        <f>N37*P37</f>
        <v>73.649338</v>
      </c>
      <c r="S37" s="305">
        <v>53.35</v>
      </c>
      <c r="T37" s="307">
        <f>S37/D92</f>
        <v>2.3195652173913044</v>
      </c>
      <c r="U37" s="151" t="s">
        <v>219</v>
      </c>
      <c r="V37" s="29">
        <v>4</v>
      </c>
      <c r="W37" s="299">
        <v>18.02</v>
      </c>
      <c r="X37" s="300">
        <f t="shared" si="1"/>
        <v>72.08</v>
      </c>
      <c r="Y37" s="301">
        <v>52.21</v>
      </c>
      <c r="Z37" s="302">
        <f>Y37/D92</f>
        <v>2.27</v>
      </c>
      <c r="AA37" s="325" t="s">
        <v>260</v>
      </c>
      <c r="AB37" s="332">
        <v>5</v>
      </c>
      <c r="AC37" s="333">
        <f>AB37/D94</f>
        <v>3.9682539682539684</v>
      </c>
    </row>
    <row r="38" spans="1:29" ht="12.75">
      <c r="A38" s="440"/>
      <c r="B38" s="49" t="s">
        <v>181</v>
      </c>
      <c r="C38" s="103" t="s">
        <v>89</v>
      </c>
      <c r="D38" s="50"/>
      <c r="E38" s="118"/>
      <c r="F38" s="111"/>
      <c r="G38" s="111"/>
      <c r="H38" s="111"/>
      <c r="I38" s="111"/>
      <c r="J38" s="111"/>
      <c r="K38" s="394"/>
      <c r="L38" s="394"/>
      <c r="M38" s="402"/>
      <c r="N38" s="75">
        <v>25.297</v>
      </c>
      <c r="O38" s="76">
        <f>N38*3.7853</f>
        <v>95.7567341</v>
      </c>
      <c r="P38" s="77">
        <v>2.839</v>
      </c>
      <c r="Q38" s="76">
        <f>P38/D94/3.7853</f>
        <v>0.595243336901858</v>
      </c>
      <c r="R38" s="76">
        <f>N38*P38</f>
        <v>71.818183</v>
      </c>
      <c r="S38" s="76">
        <v>52.02</v>
      </c>
      <c r="T38" s="78">
        <f>S38/D92</f>
        <v>2.261739130434783</v>
      </c>
      <c r="U38" s="194" t="s">
        <v>220</v>
      </c>
      <c r="V38" s="30">
        <v>1</v>
      </c>
      <c r="W38" s="300">
        <v>13.23</v>
      </c>
      <c r="X38" s="300">
        <f t="shared" si="1"/>
        <v>13.23</v>
      </c>
      <c r="Y38" s="300">
        <v>9.58</v>
      </c>
      <c r="Z38" s="303">
        <f>Y38/D92</f>
        <v>0.4165217391304348</v>
      </c>
      <c r="AA38" s="322" t="s">
        <v>223</v>
      </c>
      <c r="AB38" s="328">
        <v>5.57</v>
      </c>
      <c r="AC38" s="329">
        <v>4.04</v>
      </c>
    </row>
    <row r="39" spans="1:29" ht="12.75">
      <c r="A39" s="440"/>
      <c r="B39" s="49" t="s">
        <v>140</v>
      </c>
      <c r="C39" s="103" t="s">
        <v>90</v>
      </c>
      <c r="D39" s="50"/>
      <c r="E39" s="118"/>
      <c r="F39" s="111"/>
      <c r="G39" s="285"/>
      <c r="H39" s="111"/>
      <c r="I39" s="111"/>
      <c r="J39" s="111"/>
      <c r="K39" s="394"/>
      <c r="L39" s="394"/>
      <c r="M39" s="402"/>
      <c r="N39" s="239"/>
      <c r="O39" s="225"/>
      <c r="P39" s="240"/>
      <c r="Q39" s="225"/>
      <c r="R39" s="225"/>
      <c r="S39" s="225"/>
      <c r="T39" s="241"/>
      <c r="U39" s="194" t="s">
        <v>221</v>
      </c>
      <c r="V39" s="30">
        <v>1</v>
      </c>
      <c r="W39" s="167">
        <v>0.35</v>
      </c>
      <c r="X39" s="167">
        <f t="shared" si="1"/>
        <v>0.35</v>
      </c>
      <c r="Y39" s="167">
        <f>X39/D94</f>
        <v>0.27777777777777773</v>
      </c>
      <c r="Z39" s="289">
        <f>Y39/D92</f>
        <v>0.012077294685990336</v>
      </c>
      <c r="AA39" s="322" t="s">
        <v>224</v>
      </c>
      <c r="AB39" s="330">
        <v>1.5</v>
      </c>
      <c r="AC39" s="331">
        <f>AB39/D94</f>
        <v>1.1904761904761905</v>
      </c>
    </row>
    <row r="40" spans="1:29" ht="12.75">
      <c r="A40" s="463"/>
      <c r="B40" s="131" t="s">
        <v>179</v>
      </c>
      <c r="C40" s="132"/>
      <c r="D40" s="143"/>
      <c r="E40" s="144"/>
      <c r="F40" s="107"/>
      <c r="G40" s="287"/>
      <c r="H40" s="107"/>
      <c r="I40" s="107"/>
      <c r="J40" s="107"/>
      <c r="K40" s="396"/>
      <c r="L40" s="394"/>
      <c r="M40" s="402"/>
      <c r="N40" s="242"/>
      <c r="O40" s="225"/>
      <c r="P40" s="243"/>
      <c r="Q40" s="225"/>
      <c r="R40" s="225"/>
      <c r="S40" s="225"/>
      <c r="T40" s="241"/>
      <c r="U40" s="195"/>
      <c r="V40" s="149"/>
      <c r="W40" s="264"/>
      <c r="X40" s="265"/>
      <c r="Y40" s="265"/>
      <c r="Z40" s="200"/>
      <c r="AA40" s="322" t="s">
        <v>225</v>
      </c>
      <c r="AB40" s="330">
        <v>1.86</v>
      </c>
      <c r="AC40" s="331">
        <f>AB40/D94</f>
        <v>1.4761904761904763</v>
      </c>
    </row>
    <row r="41" spans="1:29" ht="12.75">
      <c r="A41" s="463"/>
      <c r="B41" s="131"/>
      <c r="C41" s="132"/>
      <c r="D41" s="143"/>
      <c r="E41" s="144"/>
      <c r="F41" s="107"/>
      <c r="G41" s="287"/>
      <c r="H41" s="107"/>
      <c r="I41" s="107"/>
      <c r="J41" s="107"/>
      <c r="K41" s="58"/>
      <c r="L41" s="138"/>
      <c r="M41" s="52"/>
      <c r="N41" s="242"/>
      <c r="O41" s="225"/>
      <c r="P41" s="243"/>
      <c r="Q41" s="225"/>
      <c r="R41" s="225"/>
      <c r="S41" s="225"/>
      <c r="T41" s="241"/>
      <c r="U41" s="195"/>
      <c r="V41" s="149"/>
      <c r="W41" s="264"/>
      <c r="X41" s="265"/>
      <c r="Y41" s="265"/>
      <c r="Z41" s="200"/>
      <c r="AA41" s="322" t="s">
        <v>259</v>
      </c>
      <c r="AB41" s="334">
        <v>6.3</v>
      </c>
      <c r="AC41" s="329">
        <v>4.56</v>
      </c>
    </row>
    <row r="42" spans="1:29" ht="12.75">
      <c r="A42" s="473"/>
      <c r="B42" s="53"/>
      <c r="C42" s="104"/>
      <c r="D42" s="54"/>
      <c r="E42" s="119"/>
      <c r="F42" s="106"/>
      <c r="G42" s="106"/>
      <c r="H42" s="106"/>
      <c r="I42" s="106"/>
      <c r="J42" s="106"/>
      <c r="K42" s="55"/>
      <c r="L42" s="56"/>
      <c r="M42" s="57"/>
      <c r="N42" s="234"/>
      <c r="O42" s="165"/>
      <c r="P42" s="236"/>
      <c r="Q42" s="165"/>
      <c r="R42" s="165"/>
      <c r="S42" s="244"/>
      <c r="T42" s="166"/>
      <c r="U42" s="197"/>
      <c r="V42" s="28"/>
      <c r="W42" s="156"/>
      <c r="X42" s="158"/>
      <c r="Y42" s="158"/>
      <c r="Z42" s="202"/>
      <c r="AA42" s="322" t="s">
        <v>226</v>
      </c>
      <c r="AB42" s="330">
        <v>1</v>
      </c>
      <c r="AC42" s="331">
        <f>AB42/D94</f>
        <v>0.7936507936507936</v>
      </c>
    </row>
    <row r="43" spans="1:29" ht="12.75" customHeight="1">
      <c r="A43" s="470" t="s">
        <v>128</v>
      </c>
      <c r="B43" s="45" t="s">
        <v>146</v>
      </c>
      <c r="C43" s="102" t="s">
        <v>85</v>
      </c>
      <c r="D43" s="46">
        <v>6</v>
      </c>
      <c r="E43" s="117">
        <v>4</v>
      </c>
      <c r="F43" s="110" t="s">
        <v>87</v>
      </c>
      <c r="G43" s="110"/>
      <c r="H43" s="110"/>
      <c r="I43" s="110"/>
      <c r="J43" s="115">
        <v>84</v>
      </c>
      <c r="K43" s="393"/>
      <c r="L43" s="393">
        <f>J43*D43</f>
        <v>504</v>
      </c>
      <c r="M43" s="401">
        <f>L43/D92</f>
        <v>21.91304347826087</v>
      </c>
      <c r="N43" s="230"/>
      <c r="O43" s="231"/>
      <c r="P43" s="232"/>
      <c r="Q43" s="231"/>
      <c r="R43" s="231"/>
      <c r="S43" s="220"/>
      <c r="T43" s="233"/>
      <c r="U43" s="151" t="s">
        <v>191</v>
      </c>
      <c r="V43" s="31" t="s">
        <v>229</v>
      </c>
      <c r="W43" s="299"/>
      <c r="X43" s="301">
        <v>27.5</v>
      </c>
      <c r="Y43" s="301">
        <v>19.92</v>
      </c>
      <c r="Z43" s="302">
        <f>Y43/D92</f>
        <v>0.8660869565217392</v>
      </c>
      <c r="AA43" s="325" t="s">
        <v>227</v>
      </c>
      <c r="AB43" s="332">
        <v>2.98</v>
      </c>
      <c r="AC43" s="333">
        <f>AB43/D94</f>
        <v>2.365079365079365</v>
      </c>
    </row>
    <row r="44" spans="1:29" ht="12.75">
      <c r="A44" s="471"/>
      <c r="B44" s="49" t="s">
        <v>147</v>
      </c>
      <c r="C44" s="103" t="s">
        <v>148</v>
      </c>
      <c r="D44" s="50"/>
      <c r="E44" s="118"/>
      <c r="F44" s="111"/>
      <c r="G44" s="111"/>
      <c r="H44" s="111"/>
      <c r="I44" s="111"/>
      <c r="J44" s="111"/>
      <c r="K44" s="394"/>
      <c r="L44" s="394"/>
      <c r="M44" s="402"/>
      <c r="N44" s="223"/>
      <c r="O44" s="165"/>
      <c r="P44" s="224"/>
      <c r="Q44" s="165"/>
      <c r="R44" s="165"/>
      <c r="S44" s="165"/>
      <c r="T44" s="166"/>
      <c r="U44" s="273" t="s">
        <v>55</v>
      </c>
      <c r="V44" s="274" t="s">
        <v>229</v>
      </c>
      <c r="W44" s="125"/>
      <c r="X44" s="300">
        <v>41.5</v>
      </c>
      <c r="Y44" s="300">
        <v>30.06</v>
      </c>
      <c r="Z44" s="303">
        <f>Y44/D92</f>
        <v>1.3069565217391304</v>
      </c>
      <c r="AA44" s="322" t="s">
        <v>228</v>
      </c>
      <c r="AB44" s="328">
        <v>9.5</v>
      </c>
      <c r="AC44" s="329">
        <v>6.88</v>
      </c>
    </row>
    <row r="45" spans="1:29" ht="12.75">
      <c r="A45" s="471"/>
      <c r="B45" s="49" t="s">
        <v>180</v>
      </c>
      <c r="C45" s="103"/>
      <c r="D45" s="50"/>
      <c r="E45" s="118"/>
      <c r="F45" s="111"/>
      <c r="G45" s="111"/>
      <c r="H45" s="111"/>
      <c r="I45" s="111"/>
      <c r="J45" s="111"/>
      <c r="K45" s="394"/>
      <c r="L45" s="394"/>
      <c r="M45" s="402"/>
      <c r="N45" s="223"/>
      <c r="O45" s="165"/>
      <c r="P45" s="224"/>
      <c r="Q45" s="165"/>
      <c r="R45" s="165"/>
      <c r="S45" s="165"/>
      <c r="T45" s="166"/>
      <c r="U45" s="271"/>
      <c r="V45" s="30"/>
      <c r="W45" s="32"/>
      <c r="X45" s="32"/>
      <c r="Y45" s="32"/>
      <c r="Z45" s="276"/>
      <c r="AA45" s="322"/>
      <c r="AB45" s="328"/>
      <c r="AC45" s="329"/>
    </row>
    <row r="46" spans="1:29" ht="12.75">
      <c r="A46" s="471"/>
      <c r="B46" s="131" t="s">
        <v>182</v>
      </c>
      <c r="C46" s="132"/>
      <c r="D46" s="143"/>
      <c r="E46" s="144"/>
      <c r="F46" s="107"/>
      <c r="G46" s="107"/>
      <c r="H46" s="107"/>
      <c r="I46" s="107"/>
      <c r="J46" s="107"/>
      <c r="K46" s="396"/>
      <c r="L46" s="394"/>
      <c r="M46" s="402"/>
      <c r="N46" s="226"/>
      <c r="O46" s="165"/>
      <c r="P46" s="227"/>
      <c r="Q46" s="228"/>
      <c r="R46" s="228"/>
      <c r="S46" s="228"/>
      <c r="T46" s="229"/>
      <c r="U46" s="271"/>
      <c r="V46" s="272"/>
      <c r="W46" s="272"/>
      <c r="X46" s="272"/>
      <c r="Y46" s="272"/>
      <c r="Z46" s="275"/>
      <c r="AA46" s="322"/>
      <c r="AB46" s="328"/>
      <c r="AC46" s="329"/>
    </row>
    <row r="47" spans="1:29" ht="12.75" customHeight="1">
      <c r="A47" s="470" t="s">
        <v>129</v>
      </c>
      <c r="B47" s="45" t="s">
        <v>139</v>
      </c>
      <c r="C47" s="102" t="s">
        <v>88</v>
      </c>
      <c r="D47" s="46">
        <v>6</v>
      </c>
      <c r="E47" s="117">
        <v>4</v>
      </c>
      <c r="F47" s="110" t="s">
        <v>87</v>
      </c>
      <c r="G47" s="110">
        <v>44.99</v>
      </c>
      <c r="H47" s="110">
        <v>5.85</v>
      </c>
      <c r="I47" s="110">
        <f>G47+H47</f>
        <v>50.84</v>
      </c>
      <c r="J47" s="110"/>
      <c r="K47" s="393">
        <f>I47*D47</f>
        <v>305.04</v>
      </c>
      <c r="L47" s="393">
        <v>220.96</v>
      </c>
      <c r="M47" s="401">
        <f>L47/D92</f>
        <v>9.60695652173913</v>
      </c>
      <c r="N47" s="230"/>
      <c r="O47" s="231"/>
      <c r="P47" s="232"/>
      <c r="Q47" s="231"/>
      <c r="R47" s="231"/>
      <c r="S47" s="231"/>
      <c r="T47" s="233"/>
      <c r="U47" s="277" t="s">
        <v>105</v>
      </c>
      <c r="V47" s="278" t="s">
        <v>193</v>
      </c>
      <c r="W47" s="299">
        <v>32.25</v>
      </c>
      <c r="X47" s="301">
        <f>V47*W47</f>
        <v>290.25</v>
      </c>
      <c r="Y47" s="301">
        <v>226.46</v>
      </c>
      <c r="Z47" s="302">
        <f>Y47/(V47+V49+V50)</f>
        <v>10.293636363636365</v>
      </c>
      <c r="AA47" s="325" t="s">
        <v>254</v>
      </c>
      <c r="AB47" s="326">
        <v>6.43</v>
      </c>
      <c r="AC47" s="327">
        <v>4.66</v>
      </c>
    </row>
    <row r="48" spans="1:29" ht="12.75">
      <c r="A48" s="471"/>
      <c r="B48" s="49" t="s">
        <v>181</v>
      </c>
      <c r="C48" s="103" t="s">
        <v>89</v>
      </c>
      <c r="D48" s="50"/>
      <c r="E48" s="118"/>
      <c r="F48" s="111"/>
      <c r="G48" s="111"/>
      <c r="H48" s="111"/>
      <c r="I48" s="111"/>
      <c r="J48" s="111"/>
      <c r="K48" s="394"/>
      <c r="L48" s="394"/>
      <c r="M48" s="402"/>
      <c r="N48" s="223"/>
      <c r="O48" s="165"/>
      <c r="P48" s="224"/>
      <c r="Q48" s="165"/>
      <c r="R48" s="165"/>
      <c r="S48" s="165"/>
      <c r="T48" s="166"/>
      <c r="U48" s="271" t="s">
        <v>192</v>
      </c>
      <c r="V48" s="347">
        <v>1</v>
      </c>
      <c r="W48" s="348">
        <v>86</v>
      </c>
      <c r="X48" s="348">
        <f>V48*W48</f>
        <v>86</v>
      </c>
      <c r="Y48" s="348">
        <v>64.25</v>
      </c>
      <c r="Z48" s="310"/>
      <c r="AA48" s="322" t="s">
        <v>227</v>
      </c>
      <c r="AB48" s="330">
        <v>1.08</v>
      </c>
      <c r="AC48" s="331">
        <f>AB48/D94</f>
        <v>0.8571428571428572</v>
      </c>
    </row>
    <row r="49" spans="1:29" ht="12.75">
      <c r="A49" s="471"/>
      <c r="B49" s="49" t="s">
        <v>140</v>
      </c>
      <c r="C49" s="103" t="s">
        <v>90</v>
      </c>
      <c r="D49" s="50"/>
      <c r="E49" s="118"/>
      <c r="F49" s="111"/>
      <c r="G49" s="285"/>
      <c r="H49" s="111"/>
      <c r="I49" s="111"/>
      <c r="J49" s="111"/>
      <c r="K49" s="394"/>
      <c r="L49" s="394"/>
      <c r="M49" s="402"/>
      <c r="N49" s="223"/>
      <c r="O49" s="165"/>
      <c r="P49" s="224"/>
      <c r="Q49" s="165"/>
      <c r="R49" s="165"/>
      <c r="S49" s="165"/>
      <c r="T49" s="166"/>
      <c r="U49" s="194" t="s">
        <v>104</v>
      </c>
      <c r="V49" s="27">
        <v>12</v>
      </c>
      <c r="W49" s="125">
        <v>32.25</v>
      </c>
      <c r="X49" s="300">
        <f>V49*W49</f>
        <v>387</v>
      </c>
      <c r="Y49" s="300">
        <v>280.33</v>
      </c>
      <c r="Z49" s="303">
        <f>Y49/(V47+V49+V50)</f>
        <v>12.742272727272727</v>
      </c>
      <c r="AA49" s="322"/>
      <c r="AB49" s="328"/>
      <c r="AC49" s="329"/>
    </row>
    <row r="50" spans="1:29" ht="12.75">
      <c r="A50" s="471"/>
      <c r="B50" s="131" t="s">
        <v>179</v>
      </c>
      <c r="C50" s="132"/>
      <c r="D50" s="143"/>
      <c r="E50" s="144"/>
      <c r="F50" s="107"/>
      <c r="G50" s="286"/>
      <c r="H50" s="107"/>
      <c r="I50" s="107"/>
      <c r="J50" s="107"/>
      <c r="K50" s="396"/>
      <c r="L50" s="394"/>
      <c r="M50" s="402"/>
      <c r="N50" s="226"/>
      <c r="O50" s="165"/>
      <c r="P50" s="227"/>
      <c r="Q50" s="228"/>
      <c r="R50" s="228"/>
      <c r="S50" s="228"/>
      <c r="T50" s="229"/>
      <c r="U50" s="273" t="s">
        <v>104</v>
      </c>
      <c r="V50" s="274" t="s">
        <v>106</v>
      </c>
      <c r="W50" s="125">
        <v>26.875</v>
      </c>
      <c r="X50" s="300">
        <f>V50*W50</f>
        <v>26.875</v>
      </c>
      <c r="Y50" s="300">
        <v>19.47</v>
      </c>
      <c r="Z50" s="303">
        <f>Y50/(V47+V49+V50)</f>
        <v>0.8849999999999999</v>
      </c>
      <c r="AA50" s="322"/>
      <c r="AB50" s="328"/>
      <c r="AC50" s="329"/>
    </row>
    <row r="51" spans="1:29" ht="12.75">
      <c r="A51" s="471"/>
      <c r="B51" s="131"/>
      <c r="C51" s="132"/>
      <c r="D51" s="143"/>
      <c r="E51" s="144"/>
      <c r="F51" s="107"/>
      <c r="G51" s="107"/>
      <c r="H51" s="107"/>
      <c r="I51" s="107"/>
      <c r="J51" s="107"/>
      <c r="K51" s="58"/>
      <c r="L51" s="138"/>
      <c r="M51" s="52"/>
      <c r="N51" s="226"/>
      <c r="O51" s="165"/>
      <c r="P51" s="227"/>
      <c r="Q51" s="228"/>
      <c r="R51" s="228"/>
      <c r="S51" s="228"/>
      <c r="T51" s="229"/>
      <c r="U51" s="271" t="s">
        <v>107</v>
      </c>
      <c r="V51" s="30">
        <v>1</v>
      </c>
      <c r="W51" s="311">
        <v>20</v>
      </c>
      <c r="X51" s="311">
        <f>V51*W51</f>
        <v>20</v>
      </c>
      <c r="Y51" s="311">
        <f>X51/D94</f>
        <v>15.873015873015873</v>
      </c>
      <c r="Z51" s="312">
        <f>Y51/D92</f>
        <v>0.6901311249137336</v>
      </c>
      <c r="AA51" s="322"/>
      <c r="AB51" s="328"/>
      <c r="AC51" s="329"/>
    </row>
    <row r="52" spans="1:29" ht="12.75">
      <c r="A52" s="471"/>
      <c r="B52" s="131"/>
      <c r="C52" s="132"/>
      <c r="D52" s="143"/>
      <c r="E52" s="144"/>
      <c r="F52" s="107"/>
      <c r="G52" s="107"/>
      <c r="H52" s="107"/>
      <c r="I52" s="107"/>
      <c r="J52" s="107"/>
      <c r="K52" s="58"/>
      <c r="L52" s="138"/>
      <c r="M52" s="52"/>
      <c r="N52" s="226"/>
      <c r="O52" s="165"/>
      <c r="P52" s="227"/>
      <c r="Q52" s="228"/>
      <c r="R52" s="228"/>
      <c r="S52" s="228"/>
      <c r="T52" s="229"/>
      <c r="U52" s="271" t="s">
        <v>253</v>
      </c>
      <c r="V52" s="313">
        <v>23</v>
      </c>
      <c r="W52" s="314"/>
      <c r="X52" s="294">
        <v>152.25</v>
      </c>
      <c r="Y52" s="294">
        <v>110.29</v>
      </c>
      <c r="Z52" s="315">
        <f>Y52/D92</f>
        <v>4.795217391304348</v>
      </c>
      <c r="AA52" s="322"/>
      <c r="AB52" s="328"/>
      <c r="AC52" s="329"/>
    </row>
    <row r="53" spans="1:29" ht="12.75">
      <c r="A53" s="472"/>
      <c r="B53" s="131"/>
      <c r="C53" s="132"/>
      <c r="D53" s="143"/>
      <c r="E53" s="144"/>
      <c r="F53" s="107"/>
      <c r="G53" s="107"/>
      <c r="H53" s="107"/>
      <c r="I53" s="107"/>
      <c r="J53" s="107"/>
      <c r="K53" s="58"/>
      <c r="L53" s="138"/>
      <c r="M53" s="52"/>
      <c r="N53" s="226"/>
      <c r="O53" s="165"/>
      <c r="P53" s="227"/>
      <c r="Q53" s="228"/>
      <c r="R53" s="228"/>
      <c r="S53" s="228"/>
      <c r="T53" s="229"/>
      <c r="U53" s="195" t="s">
        <v>231</v>
      </c>
      <c r="V53" s="149">
        <v>1</v>
      </c>
      <c r="W53" s="316">
        <v>7.89</v>
      </c>
      <c r="X53" s="317">
        <f>V53*W53</f>
        <v>7.89</v>
      </c>
      <c r="Y53" s="317">
        <f>X53/D94</f>
        <v>6.261904761904762</v>
      </c>
      <c r="Z53" s="289">
        <f>X53/D92</f>
        <v>0.34304347826086956</v>
      </c>
      <c r="AA53" s="322"/>
      <c r="AB53" s="328"/>
      <c r="AC53" s="329"/>
    </row>
    <row r="54" spans="1:29" ht="12.75">
      <c r="A54" s="439" t="s">
        <v>130</v>
      </c>
      <c r="B54" s="45" t="s">
        <v>149</v>
      </c>
      <c r="C54" s="102" t="s">
        <v>142</v>
      </c>
      <c r="D54" s="46">
        <v>2</v>
      </c>
      <c r="E54" s="117">
        <v>10</v>
      </c>
      <c r="F54" s="110" t="s">
        <v>87</v>
      </c>
      <c r="G54" s="110"/>
      <c r="H54" s="110"/>
      <c r="I54" s="110"/>
      <c r="J54" s="115">
        <v>133.206</v>
      </c>
      <c r="K54" s="393"/>
      <c r="L54" s="393">
        <f>J54*D54</f>
        <v>266.412</v>
      </c>
      <c r="M54" s="401">
        <f>L54/D92</f>
        <v>11.583130434782607</v>
      </c>
      <c r="N54" s="304">
        <v>26.795</v>
      </c>
      <c r="O54" s="305">
        <f>N54*3.7853</f>
        <v>101.4271135</v>
      </c>
      <c r="P54" s="306">
        <v>2.799</v>
      </c>
      <c r="Q54" s="305">
        <f>P54/D94/3.7853</f>
        <v>0.5868566748814021</v>
      </c>
      <c r="R54" s="305">
        <f>N54*P54</f>
        <v>74.999205</v>
      </c>
      <c r="S54" s="305">
        <v>54.92</v>
      </c>
      <c r="T54" s="307">
        <f>S54/D92</f>
        <v>2.387826086956522</v>
      </c>
      <c r="U54" s="151" t="s">
        <v>93</v>
      </c>
      <c r="V54" s="29">
        <v>2</v>
      </c>
      <c r="W54" s="168">
        <v>10</v>
      </c>
      <c r="X54" s="169">
        <f>V54*W54</f>
        <v>20</v>
      </c>
      <c r="Y54" s="169">
        <f>X54/D94</f>
        <v>15.873015873015873</v>
      </c>
      <c r="Z54" s="318">
        <f>Y54/D92</f>
        <v>0.6901311249137336</v>
      </c>
      <c r="AA54" s="325" t="s">
        <v>227</v>
      </c>
      <c r="AB54" s="332">
        <v>3.2</v>
      </c>
      <c r="AC54" s="333">
        <f>AB54/D94</f>
        <v>2.53968253968254</v>
      </c>
    </row>
    <row r="55" spans="1:29" ht="12.75">
      <c r="A55" s="440"/>
      <c r="B55" s="49" t="s">
        <v>150</v>
      </c>
      <c r="C55" s="103" t="s">
        <v>143</v>
      </c>
      <c r="D55" s="50"/>
      <c r="E55" s="118"/>
      <c r="F55" s="111"/>
      <c r="G55" s="111"/>
      <c r="H55" s="111"/>
      <c r="I55" s="111"/>
      <c r="J55" s="111"/>
      <c r="K55" s="394"/>
      <c r="L55" s="394"/>
      <c r="M55" s="402"/>
      <c r="N55" s="75">
        <v>26.795</v>
      </c>
      <c r="O55" s="76">
        <f>N55*3.7853</f>
        <v>101.4271135</v>
      </c>
      <c r="P55" s="77">
        <v>2.799</v>
      </c>
      <c r="Q55" s="76">
        <f>P55/D94/3.7853</f>
        <v>0.5868566748814021</v>
      </c>
      <c r="R55" s="76">
        <f>N55*P55</f>
        <v>74.999205</v>
      </c>
      <c r="S55" s="76">
        <v>54.92</v>
      </c>
      <c r="T55" s="78">
        <f>S55/D92</f>
        <v>2.387826086956522</v>
      </c>
      <c r="U55" s="199"/>
      <c r="V55" s="153"/>
      <c r="W55" s="154"/>
      <c r="X55" s="155"/>
      <c r="Y55" s="155"/>
      <c r="Z55" s="200"/>
      <c r="AA55" s="322" t="s">
        <v>232</v>
      </c>
      <c r="AB55" s="330">
        <v>1.07</v>
      </c>
      <c r="AC55" s="331">
        <f>AB55/D94</f>
        <v>0.8492063492063493</v>
      </c>
    </row>
    <row r="56" spans="1:29" ht="12.75">
      <c r="A56" s="440"/>
      <c r="B56" s="59"/>
      <c r="C56" s="105"/>
      <c r="D56" s="50"/>
      <c r="E56" s="118"/>
      <c r="F56" s="111"/>
      <c r="G56" s="111"/>
      <c r="H56" s="111"/>
      <c r="I56" s="111"/>
      <c r="J56" s="111"/>
      <c r="K56" s="394"/>
      <c r="L56" s="394"/>
      <c r="M56" s="402"/>
      <c r="N56" s="223"/>
      <c r="O56" s="165"/>
      <c r="P56" s="224"/>
      <c r="Q56" s="165"/>
      <c r="R56" s="165"/>
      <c r="S56" s="165"/>
      <c r="T56" s="166"/>
      <c r="U56" s="194"/>
      <c r="V56" s="27"/>
      <c r="W56" s="154"/>
      <c r="X56" s="155"/>
      <c r="Y56" s="155"/>
      <c r="Z56" s="200"/>
      <c r="AA56" s="322" t="s">
        <v>252</v>
      </c>
      <c r="AB56" s="328">
        <v>26.87</v>
      </c>
      <c r="AC56" s="329">
        <v>19.46</v>
      </c>
    </row>
    <row r="57" spans="1:29" ht="12.75">
      <c r="A57" s="440"/>
      <c r="B57" s="59"/>
      <c r="C57" s="105"/>
      <c r="D57" s="50"/>
      <c r="E57" s="118"/>
      <c r="F57" s="111"/>
      <c r="G57" s="111"/>
      <c r="H57" s="111"/>
      <c r="I57" s="111"/>
      <c r="J57" s="111"/>
      <c r="K57" s="394"/>
      <c r="L57" s="394"/>
      <c r="M57" s="402"/>
      <c r="N57" s="223"/>
      <c r="O57" s="165"/>
      <c r="P57" s="224"/>
      <c r="Q57" s="165"/>
      <c r="R57" s="165"/>
      <c r="S57" s="165"/>
      <c r="T57" s="166"/>
      <c r="U57" s="194"/>
      <c r="V57" s="27"/>
      <c r="W57" s="154"/>
      <c r="X57" s="155"/>
      <c r="Y57" s="155"/>
      <c r="Z57" s="200"/>
      <c r="AA57" s="322" t="s">
        <v>235</v>
      </c>
      <c r="AB57" s="330">
        <f>-22*12</f>
        <v>-264</v>
      </c>
      <c r="AC57" s="331">
        <f>AB57/D94</f>
        <v>-209.52380952380952</v>
      </c>
    </row>
    <row r="58" spans="1:29" ht="12.75">
      <c r="A58" s="441"/>
      <c r="B58" s="53"/>
      <c r="C58" s="104"/>
      <c r="D58" s="54"/>
      <c r="E58" s="119"/>
      <c r="F58" s="106"/>
      <c r="G58" s="106"/>
      <c r="H58" s="106"/>
      <c r="I58" s="106"/>
      <c r="J58" s="284"/>
      <c r="K58" s="397"/>
      <c r="L58" s="395"/>
      <c r="M58" s="403"/>
      <c r="N58" s="234"/>
      <c r="O58" s="235"/>
      <c r="P58" s="236"/>
      <c r="Q58" s="237"/>
      <c r="R58" s="237"/>
      <c r="S58" s="237"/>
      <c r="T58" s="238"/>
      <c r="U58" s="197"/>
      <c r="V58" s="28"/>
      <c r="W58" s="156"/>
      <c r="X58" s="158"/>
      <c r="Y58" s="158"/>
      <c r="Z58" s="202"/>
      <c r="AA58" s="322" t="s">
        <v>234</v>
      </c>
      <c r="AB58" s="330">
        <f>30.16+70.49+39.62+47.81+16.74+14+30.22</f>
        <v>249.04</v>
      </c>
      <c r="AC58" s="331">
        <f>AB58/D94</f>
        <v>197.65079365079364</v>
      </c>
    </row>
    <row r="59" spans="1:29" ht="12.75">
      <c r="A59" s="439" t="s">
        <v>131</v>
      </c>
      <c r="B59" s="45" t="s">
        <v>149</v>
      </c>
      <c r="C59" s="102" t="s">
        <v>142</v>
      </c>
      <c r="D59" s="46">
        <v>2</v>
      </c>
      <c r="E59" s="117">
        <v>10</v>
      </c>
      <c r="F59" s="110" t="s">
        <v>87</v>
      </c>
      <c r="G59" s="110"/>
      <c r="H59" s="110"/>
      <c r="I59" s="110"/>
      <c r="J59" s="115">
        <v>133.206</v>
      </c>
      <c r="K59" s="393"/>
      <c r="L59" s="393">
        <f>J59*D59</f>
        <v>266.412</v>
      </c>
      <c r="M59" s="401">
        <f>L59/D92</f>
        <v>11.583130434782607</v>
      </c>
      <c r="N59" s="230"/>
      <c r="O59" s="231"/>
      <c r="P59" s="232"/>
      <c r="Q59" s="231"/>
      <c r="R59" s="231"/>
      <c r="S59" s="231"/>
      <c r="T59" s="233"/>
      <c r="U59" s="151" t="s">
        <v>57</v>
      </c>
      <c r="V59" s="29">
        <v>23</v>
      </c>
      <c r="W59" s="299">
        <v>14.5</v>
      </c>
      <c r="X59" s="301">
        <f>V59*W59</f>
        <v>333.5</v>
      </c>
      <c r="Y59" s="301">
        <v>244.66</v>
      </c>
      <c r="Z59" s="302">
        <f>Y59/D92</f>
        <v>10.637391304347826</v>
      </c>
      <c r="AA59" s="325" t="s">
        <v>261</v>
      </c>
      <c r="AB59" s="326">
        <v>61.77</v>
      </c>
      <c r="AC59" s="327">
        <v>45.24</v>
      </c>
    </row>
    <row r="60" spans="1:29" ht="12.75">
      <c r="A60" s="440"/>
      <c r="B60" s="49" t="s">
        <v>150</v>
      </c>
      <c r="C60" s="103" t="s">
        <v>143</v>
      </c>
      <c r="D60" s="50"/>
      <c r="E60" s="118"/>
      <c r="F60" s="111"/>
      <c r="G60" s="111"/>
      <c r="H60" s="111"/>
      <c r="I60" s="111"/>
      <c r="J60" s="111"/>
      <c r="K60" s="394"/>
      <c r="L60" s="394"/>
      <c r="M60" s="402"/>
      <c r="N60" s="223"/>
      <c r="O60" s="165"/>
      <c r="P60" s="224"/>
      <c r="Q60" s="165"/>
      <c r="R60" s="165"/>
      <c r="S60" s="165"/>
      <c r="T60" s="166"/>
      <c r="U60" s="194" t="s">
        <v>58</v>
      </c>
      <c r="V60" s="27">
        <v>23</v>
      </c>
      <c r="W60" s="125">
        <v>22.26</v>
      </c>
      <c r="X60" s="300">
        <v>511.98</v>
      </c>
      <c r="Y60" s="300">
        <v>375.37</v>
      </c>
      <c r="Z60" s="303">
        <f>Y60/22</f>
        <v>17.062272727272727</v>
      </c>
      <c r="AA60" s="322" t="s">
        <v>313</v>
      </c>
      <c r="AB60" s="328">
        <v>6.82</v>
      </c>
      <c r="AC60" s="329">
        <v>4.98</v>
      </c>
    </row>
    <row r="61" spans="1:29" ht="12.75">
      <c r="A61" s="440"/>
      <c r="B61" s="59"/>
      <c r="C61" s="103"/>
      <c r="D61" s="50"/>
      <c r="E61" s="118"/>
      <c r="F61" s="111"/>
      <c r="G61" s="111"/>
      <c r="H61" s="111"/>
      <c r="I61" s="111"/>
      <c r="J61" s="111"/>
      <c r="K61" s="394"/>
      <c r="L61" s="394"/>
      <c r="M61" s="402"/>
      <c r="N61" s="223"/>
      <c r="O61" s="165"/>
      <c r="P61" s="224"/>
      <c r="Q61" s="165"/>
      <c r="R61" s="165"/>
      <c r="S61" s="165"/>
      <c r="T61" s="166"/>
      <c r="U61" s="194" t="s">
        <v>233</v>
      </c>
      <c r="V61" s="27">
        <v>1</v>
      </c>
      <c r="W61" s="125">
        <v>2</v>
      </c>
      <c r="X61" s="300">
        <f>V61*W61</f>
        <v>2</v>
      </c>
      <c r="Y61" s="300">
        <v>1.467</v>
      </c>
      <c r="Z61" s="303">
        <f>Y61/D92</f>
        <v>0.06378260869565218</v>
      </c>
      <c r="AA61" s="322"/>
      <c r="AB61" s="328"/>
      <c r="AC61" s="329"/>
    </row>
    <row r="62" spans="1:29" ht="12.75">
      <c r="A62" s="441"/>
      <c r="B62" s="53"/>
      <c r="C62" s="104"/>
      <c r="D62" s="54"/>
      <c r="E62" s="119"/>
      <c r="F62" s="106"/>
      <c r="G62" s="106"/>
      <c r="H62" s="106"/>
      <c r="I62" s="106"/>
      <c r="J62" s="284"/>
      <c r="K62" s="397"/>
      <c r="L62" s="395"/>
      <c r="M62" s="403"/>
      <c r="N62" s="234"/>
      <c r="O62" s="235"/>
      <c r="P62" s="236"/>
      <c r="Q62" s="237"/>
      <c r="R62" s="237"/>
      <c r="S62" s="237"/>
      <c r="T62" s="238"/>
      <c r="U62" s="197" t="s">
        <v>108</v>
      </c>
      <c r="V62" s="28">
        <v>1</v>
      </c>
      <c r="W62" s="319">
        <v>10</v>
      </c>
      <c r="X62" s="320">
        <f>V62*W62</f>
        <v>10</v>
      </c>
      <c r="Y62" s="320">
        <f>X62/D94</f>
        <v>7.936507936507937</v>
      </c>
      <c r="Z62" s="321">
        <f>Y62/D92</f>
        <v>0.3450655624568668</v>
      </c>
      <c r="AA62" s="322"/>
      <c r="AB62" s="328"/>
      <c r="AC62" s="329"/>
    </row>
    <row r="63" spans="1:29" ht="12.75">
      <c r="A63" s="439" t="s">
        <v>132</v>
      </c>
      <c r="B63" s="45" t="s">
        <v>149</v>
      </c>
      <c r="C63" s="102" t="s">
        <v>142</v>
      </c>
      <c r="D63" s="46">
        <v>2</v>
      </c>
      <c r="E63" s="117">
        <v>10</v>
      </c>
      <c r="F63" s="110" t="s">
        <v>87</v>
      </c>
      <c r="G63" s="110"/>
      <c r="H63" s="110"/>
      <c r="I63" s="110"/>
      <c r="J63" s="115">
        <v>133.206</v>
      </c>
      <c r="K63" s="47"/>
      <c r="L63" s="47">
        <f>J63*D63</f>
        <v>266.412</v>
      </c>
      <c r="M63" s="48">
        <f>L63/D92</f>
        <v>11.583130434782607</v>
      </c>
      <c r="N63" s="304">
        <v>22.485</v>
      </c>
      <c r="O63" s="76">
        <f>N63*3.7853</f>
        <v>85.1124705</v>
      </c>
      <c r="P63" s="306">
        <v>2.849</v>
      </c>
      <c r="Q63" s="76">
        <f>P63/D94/3.7853</f>
        <v>0.597340002406972</v>
      </c>
      <c r="R63" s="76">
        <f>N63*P63</f>
        <v>64.059765</v>
      </c>
      <c r="S63" s="76">
        <v>46.92</v>
      </c>
      <c r="T63" s="78">
        <f>S63/D92</f>
        <v>2.04</v>
      </c>
      <c r="U63" s="196" t="s">
        <v>194</v>
      </c>
      <c r="V63" s="29">
        <v>8</v>
      </c>
      <c r="W63" s="299">
        <v>25.44</v>
      </c>
      <c r="X63" s="301">
        <f>V63*W63</f>
        <v>203.52</v>
      </c>
      <c r="Y63" s="301">
        <v>149.05</v>
      </c>
      <c r="Z63" s="303">
        <f>Y63/22</f>
        <v>6.775</v>
      </c>
      <c r="AA63" s="325" t="s">
        <v>262</v>
      </c>
      <c r="AB63" s="326">
        <v>8.44</v>
      </c>
      <c r="AC63" s="327">
        <v>6.19</v>
      </c>
    </row>
    <row r="64" spans="1:29" ht="12.75">
      <c r="A64" s="440"/>
      <c r="B64" s="49" t="s">
        <v>150</v>
      </c>
      <c r="C64" s="103" t="s">
        <v>143</v>
      </c>
      <c r="D64" s="50"/>
      <c r="E64" s="118"/>
      <c r="F64" s="111"/>
      <c r="G64" s="111"/>
      <c r="H64" s="111"/>
      <c r="I64" s="111"/>
      <c r="J64" s="111"/>
      <c r="K64" s="51"/>
      <c r="L64" s="51"/>
      <c r="M64" s="52"/>
      <c r="N64" s="75">
        <v>23.67</v>
      </c>
      <c r="O64" s="76">
        <f>N64*3.7853</f>
        <v>89.598051</v>
      </c>
      <c r="P64" s="77">
        <v>2.849</v>
      </c>
      <c r="Q64" s="76">
        <f>P64/D94/3.7853</f>
        <v>0.597340002406972</v>
      </c>
      <c r="R64" s="76">
        <f>N64*P64</f>
        <v>67.43583000000001</v>
      </c>
      <c r="S64" s="76">
        <v>49.39</v>
      </c>
      <c r="T64" s="78">
        <f>S64/D92</f>
        <v>2.1473913043478263</v>
      </c>
      <c r="U64" s="198"/>
      <c r="V64" s="27"/>
      <c r="W64" s="265"/>
      <c r="X64" s="155"/>
      <c r="Y64" s="155"/>
      <c r="Z64" s="200"/>
      <c r="AA64" s="322" t="s">
        <v>267</v>
      </c>
      <c r="AB64" s="330">
        <v>0.64</v>
      </c>
      <c r="AC64" s="331">
        <f>AB64/D94</f>
        <v>0.5079365079365079</v>
      </c>
    </row>
    <row r="65" spans="1:29" ht="12.75">
      <c r="A65" s="440"/>
      <c r="B65" s="59"/>
      <c r="C65" s="103"/>
      <c r="D65" s="50">
        <v>2</v>
      </c>
      <c r="E65" s="496" t="s">
        <v>91</v>
      </c>
      <c r="F65" s="502"/>
      <c r="G65" s="208">
        <v>100</v>
      </c>
      <c r="H65" s="111"/>
      <c r="I65" s="111"/>
      <c r="J65" s="208">
        <v>79.12</v>
      </c>
      <c r="K65" s="51">
        <f>G65*D65</f>
        <v>200</v>
      </c>
      <c r="L65" s="51">
        <f>J65*D65</f>
        <v>158.24</v>
      </c>
      <c r="M65" s="52">
        <f>L65/D92</f>
        <v>6.880000000000001</v>
      </c>
      <c r="N65" s="223"/>
      <c r="O65" s="165"/>
      <c r="P65" s="224"/>
      <c r="Q65" s="165"/>
      <c r="R65" s="165"/>
      <c r="S65" s="165"/>
      <c r="T65" s="166"/>
      <c r="U65" s="194"/>
      <c r="V65" s="27"/>
      <c r="W65" s="154"/>
      <c r="X65" s="155"/>
      <c r="Y65" s="155"/>
      <c r="Z65" s="200"/>
      <c r="AA65" s="322" t="s">
        <v>264</v>
      </c>
      <c r="AB65" s="328">
        <v>6.67</v>
      </c>
      <c r="AC65" s="329">
        <v>4.91</v>
      </c>
    </row>
    <row r="66" spans="1:29" ht="12.75" customHeight="1">
      <c r="A66" s="441"/>
      <c r="B66" s="53"/>
      <c r="C66" s="104"/>
      <c r="D66" s="124"/>
      <c r="E66" s="122"/>
      <c r="F66" s="123"/>
      <c r="G66" s="106"/>
      <c r="H66" s="106"/>
      <c r="I66" s="106"/>
      <c r="J66" s="106"/>
      <c r="K66" s="55"/>
      <c r="L66" s="56"/>
      <c r="M66" s="57"/>
      <c r="N66" s="234"/>
      <c r="O66" s="235"/>
      <c r="P66" s="236"/>
      <c r="Q66" s="237"/>
      <c r="R66" s="237"/>
      <c r="S66" s="237"/>
      <c r="T66" s="238"/>
      <c r="U66" s="201"/>
      <c r="V66" s="157"/>
      <c r="W66" s="156"/>
      <c r="X66" s="158"/>
      <c r="Y66" s="158"/>
      <c r="Z66" s="202"/>
      <c r="AA66" s="322"/>
      <c r="AB66" s="328"/>
      <c r="AC66" s="329"/>
    </row>
    <row r="67" spans="1:29" ht="12.75" customHeight="1">
      <c r="A67" s="439" t="s">
        <v>133</v>
      </c>
      <c r="B67" s="45" t="s">
        <v>202</v>
      </c>
      <c r="C67" s="102" t="s">
        <v>88</v>
      </c>
      <c r="D67" s="46">
        <v>6</v>
      </c>
      <c r="E67" s="117">
        <v>4</v>
      </c>
      <c r="F67" s="110" t="s">
        <v>87</v>
      </c>
      <c r="G67" s="115">
        <v>39.99</v>
      </c>
      <c r="H67" s="115">
        <v>4.8</v>
      </c>
      <c r="I67" s="115">
        <f>G67+H67</f>
        <v>44.79</v>
      </c>
      <c r="J67" s="115"/>
      <c r="K67" s="393">
        <f>I67*D67</f>
        <v>268.74</v>
      </c>
      <c r="L67" s="393">
        <v>196.98</v>
      </c>
      <c r="M67" s="401">
        <f>L67/D92</f>
        <v>8.564347826086957</v>
      </c>
      <c r="N67" s="304"/>
      <c r="O67" s="76"/>
      <c r="P67" s="306"/>
      <c r="Q67" s="76"/>
      <c r="R67" s="76"/>
      <c r="S67" s="76"/>
      <c r="T67" s="307"/>
      <c r="U67" s="151" t="s">
        <v>195</v>
      </c>
      <c r="V67" s="29">
        <v>2</v>
      </c>
      <c r="W67" s="168">
        <v>6</v>
      </c>
      <c r="X67" s="167">
        <f>V67*W67</f>
        <v>12</v>
      </c>
      <c r="Y67" s="169">
        <f>X67/D94</f>
        <v>9.523809523809524</v>
      </c>
      <c r="Z67" s="289">
        <f>Y67/D92</f>
        <v>0.4140786749482402</v>
      </c>
      <c r="AA67" s="325" t="s">
        <v>266</v>
      </c>
      <c r="AB67" s="326">
        <v>7.37</v>
      </c>
      <c r="AC67" s="327">
        <v>5.36</v>
      </c>
    </row>
    <row r="68" spans="1:29" ht="12.75">
      <c r="A68" s="440"/>
      <c r="B68" s="49" t="s">
        <v>100</v>
      </c>
      <c r="C68" s="103" t="s">
        <v>89</v>
      </c>
      <c r="D68" s="50"/>
      <c r="E68" s="118"/>
      <c r="F68" s="111"/>
      <c r="G68" s="111"/>
      <c r="H68" s="111"/>
      <c r="I68" s="111"/>
      <c r="J68" s="111"/>
      <c r="K68" s="394"/>
      <c r="L68" s="394"/>
      <c r="M68" s="402"/>
      <c r="N68" s="75"/>
      <c r="O68" s="76"/>
      <c r="P68" s="77"/>
      <c r="Q68" s="76"/>
      <c r="R68" s="76"/>
      <c r="S68" s="76"/>
      <c r="T68" s="78"/>
      <c r="U68" s="194" t="s">
        <v>109</v>
      </c>
      <c r="V68" s="27">
        <v>2</v>
      </c>
      <c r="W68" s="290">
        <v>8</v>
      </c>
      <c r="X68" s="167">
        <f>V68*W68</f>
        <v>16</v>
      </c>
      <c r="Y68" s="167">
        <f>X68/D94</f>
        <v>12.698412698412698</v>
      </c>
      <c r="Z68" s="289">
        <f>Y68/D92</f>
        <v>0.5521048999309869</v>
      </c>
      <c r="AA68" s="322" t="s">
        <v>263</v>
      </c>
      <c r="AB68" s="328">
        <v>3</v>
      </c>
      <c r="AC68" s="329">
        <v>2.21</v>
      </c>
    </row>
    <row r="69" spans="1:29" ht="12.75">
      <c r="A69" s="440"/>
      <c r="B69" s="49" t="s">
        <v>141</v>
      </c>
      <c r="C69" s="103" t="s">
        <v>90</v>
      </c>
      <c r="D69" s="50"/>
      <c r="E69" s="118"/>
      <c r="F69" s="111"/>
      <c r="G69" s="111"/>
      <c r="H69" s="111"/>
      <c r="I69" s="111"/>
      <c r="J69" s="111"/>
      <c r="K69" s="394"/>
      <c r="L69" s="394"/>
      <c r="M69" s="402"/>
      <c r="N69" s="223"/>
      <c r="O69" s="165"/>
      <c r="P69" s="224"/>
      <c r="Q69" s="165"/>
      <c r="R69" s="165"/>
      <c r="S69" s="165"/>
      <c r="T69" s="166"/>
      <c r="U69" s="194" t="s">
        <v>236</v>
      </c>
      <c r="V69" s="27">
        <v>2</v>
      </c>
      <c r="W69" s="125">
        <v>7</v>
      </c>
      <c r="X69" s="300">
        <f>V69*W69</f>
        <v>14</v>
      </c>
      <c r="Y69" s="300">
        <v>10.18</v>
      </c>
      <c r="Z69" s="303">
        <f>Y69/D92</f>
        <v>0.4426086956521739</v>
      </c>
      <c r="AA69" s="322" t="s">
        <v>265</v>
      </c>
      <c r="AB69" s="328">
        <v>8</v>
      </c>
      <c r="AC69" s="329">
        <v>5.82</v>
      </c>
    </row>
    <row r="70" spans="1:29" ht="12.75">
      <c r="A70" s="441"/>
      <c r="B70" s="53" t="s">
        <v>95</v>
      </c>
      <c r="C70" s="104"/>
      <c r="D70" s="54"/>
      <c r="E70" s="119"/>
      <c r="F70" s="106"/>
      <c r="G70" s="106"/>
      <c r="H70" s="106"/>
      <c r="I70" s="106"/>
      <c r="J70" s="106"/>
      <c r="K70" s="397"/>
      <c r="L70" s="395"/>
      <c r="M70" s="403"/>
      <c r="N70" s="234"/>
      <c r="O70" s="235"/>
      <c r="P70" s="236"/>
      <c r="Q70" s="237"/>
      <c r="R70" s="237"/>
      <c r="S70" s="237"/>
      <c r="T70" s="238"/>
      <c r="U70" s="197"/>
      <c r="V70" s="28"/>
      <c r="W70" s="156"/>
      <c r="X70" s="158"/>
      <c r="Y70" s="158"/>
      <c r="Z70" s="202"/>
      <c r="AA70" s="322"/>
      <c r="AB70" s="328"/>
      <c r="AC70" s="329"/>
    </row>
    <row r="71" spans="1:29" ht="12.75">
      <c r="A71" s="439" t="s">
        <v>134</v>
      </c>
      <c r="B71" s="45" t="s">
        <v>166</v>
      </c>
      <c r="C71" s="102" t="s">
        <v>142</v>
      </c>
      <c r="D71" s="46">
        <v>6</v>
      </c>
      <c r="E71" s="117">
        <v>4</v>
      </c>
      <c r="F71" s="110" t="s">
        <v>87</v>
      </c>
      <c r="G71" s="110"/>
      <c r="H71" s="110"/>
      <c r="I71" s="110"/>
      <c r="J71" s="115">
        <v>25.2</v>
      </c>
      <c r="K71" s="137"/>
      <c r="L71" s="47">
        <f>J71*D71</f>
        <v>151.2</v>
      </c>
      <c r="M71" s="48">
        <f>L71/D92</f>
        <v>6.57391304347826</v>
      </c>
      <c r="N71" s="66">
        <v>3.012</v>
      </c>
      <c r="O71" s="71">
        <f>N71*3.7853</f>
        <v>11.4013236</v>
      </c>
      <c r="P71" s="68">
        <v>2.739</v>
      </c>
      <c r="Q71" s="71">
        <f>P71/D94/3.7853</f>
        <v>0.5742766818507182</v>
      </c>
      <c r="R71" s="71">
        <f>N71*P71</f>
        <v>8.249868</v>
      </c>
      <c r="S71" s="71">
        <f>R71/1.32</f>
        <v>6.249899999999999</v>
      </c>
      <c r="T71" s="69">
        <f>S71/D92</f>
        <v>0.2717347826086956</v>
      </c>
      <c r="U71" s="151" t="s">
        <v>59</v>
      </c>
      <c r="V71" s="29">
        <v>23</v>
      </c>
      <c r="W71" s="299">
        <v>67.3565</v>
      </c>
      <c r="X71" s="301">
        <f aca="true" t="shared" si="2" ref="X71:X78">V71*W71</f>
        <v>1549.1995</v>
      </c>
      <c r="Y71" s="301">
        <v>1332.57</v>
      </c>
      <c r="Z71" s="302">
        <f>Y71/22</f>
        <v>60.571363636363635</v>
      </c>
      <c r="AA71" s="325" t="s">
        <v>270</v>
      </c>
      <c r="AB71" s="326">
        <v>13.2</v>
      </c>
      <c r="AC71" s="327">
        <v>9.68</v>
      </c>
    </row>
    <row r="72" spans="1:29" ht="12.75">
      <c r="A72" s="440"/>
      <c r="B72" s="49" t="s">
        <v>168</v>
      </c>
      <c r="C72" s="103" t="s">
        <v>169</v>
      </c>
      <c r="D72" s="50"/>
      <c r="E72" s="118"/>
      <c r="F72" s="111"/>
      <c r="G72" s="111"/>
      <c r="H72" s="111"/>
      <c r="I72" s="111"/>
      <c r="J72" s="111"/>
      <c r="K72" s="138"/>
      <c r="L72" s="51"/>
      <c r="M72" s="52"/>
      <c r="N72" s="70">
        <v>3.012</v>
      </c>
      <c r="O72" s="71">
        <f>N72*3.7853</f>
        <v>11.4013236</v>
      </c>
      <c r="P72" s="72">
        <v>2.739</v>
      </c>
      <c r="Q72" s="71">
        <f>P72/D94/3.7853</f>
        <v>0.5742766818507182</v>
      </c>
      <c r="R72" s="71">
        <f>N72*P72</f>
        <v>8.249868</v>
      </c>
      <c r="S72" s="71">
        <f>R72/1.32</f>
        <v>6.249899999999999</v>
      </c>
      <c r="T72" s="73">
        <f>S72/D92</f>
        <v>0.2717347826086956</v>
      </c>
      <c r="U72" s="194" t="s">
        <v>110</v>
      </c>
      <c r="V72" s="27">
        <v>1</v>
      </c>
      <c r="W72" s="125">
        <v>12</v>
      </c>
      <c r="X72" s="300">
        <f t="shared" si="2"/>
        <v>12</v>
      </c>
      <c r="Y72" s="300">
        <v>8.79</v>
      </c>
      <c r="Z72" s="303">
        <f>Y72/D92</f>
        <v>0.3821739130434782</v>
      </c>
      <c r="AA72" s="322" t="s">
        <v>237</v>
      </c>
      <c r="AB72" s="330">
        <v>1</v>
      </c>
      <c r="AC72" s="331">
        <f>AB72/D94</f>
        <v>0.7936507936507936</v>
      </c>
    </row>
    <row r="73" spans="1:29" ht="12.75">
      <c r="A73" s="440"/>
      <c r="B73" s="49" t="s">
        <v>167</v>
      </c>
      <c r="C73" s="103"/>
      <c r="D73" s="50"/>
      <c r="E73" s="118"/>
      <c r="F73" s="111"/>
      <c r="G73" s="111"/>
      <c r="H73" s="111"/>
      <c r="I73" s="111"/>
      <c r="J73" s="111"/>
      <c r="K73" s="138"/>
      <c r="L73" s="51"/>
      <c r="M73" s="52"/>
      <c r="N73" s="223"/>
      <c r="O73" s="165"/>
      <c r="P73" s="224"/>
      <c r="Q73" s="165"/>
      <c r="R73" s="165"/>
      <c r="S73" s="165"/>
      <c r="T73" s="166"/>
      <c r="U73" s="194" t="s">
        <v>110</v>
      </c>
      <c r="V73" s="27">
        <v>1</v>
      </c>
      <c r="W73" s="290">
        <v>12</v>
      </c>
      <c r="X73" s="167">
        <f t="shared" si="2"/>
        <v>12</v>
      </c>
      <c r="Y73" s="167">
        <f>X73/D94</f>
        <v>9.523809523809524</v>
      </c>
      <c r="Z73" s="289">
        <f>Y73/D92</f>
        <v>0.4140786749482402</v>
      </c>
      <c r="AA73" s="322"/>
      <c r="AB73" s="328"/>
      <c r="AC73" s="329"/>
    </row>
    <row r="74" spans="1:29" ht="12.75">
      <c r="A74" s="463"/>
      <c r="B74" s="131" t="s">
        <v>188</v>
      </c>
      <c r="C74" s="132"/>
      <c r="D74" s="174"/>
      <c r="E74" s="481"/>
      <c r="F74" s="482"/>
      <c r="G74" s="175"/>
      <c r="H74" s="175"/>
      <c r="I74" s="175"/>
      <c r="J74" s="175"/>
      <c r="K74" s="58"/>
      <c r="L74" s="51"/>
      <c r="M74" s="52"/>
      <c r="N74" s="226"/>
      <c r="O74" s="165"/>
      <c r="P74" s="227"/>
      <c r="Q74" s="228"/>
      <c r="R74" s="228"/>
      <c r="S74" s="228"/>
      <c r="T74" s="229"/>
      <c r="U74" s="195" t="s">
        <v>242</v>
      </c>
      <c r="V74" s="149">
        <v>1</v>
      </c>
      <c r="W74" s="316">
        <v>0.5</v>
      </c>
      <c r="X74" s="317">
        <f t="shared" si="2"/>
        <v>0.5</v>
      </c>
      <c r="Y74" s="317">
        <f>X74/D94</f>
        <v>0.3968253968253968</v>
      </c>
      <c r="Z74" s="289">
        <f>Y74/D92</f>
        <v>0.01725327812284334</v>
      </c>
      <c r="AA74" s="322"/>
      <c r="AB74" s="328"/>
      <c r="AC74" s="329"/>
    </row>
    <row r="75" spans="1:29" ht="12.75">
      <c r="A75" s="439" t="s">
        <v>135</v>
      </c>
      <c r="B75" s="45" t="s">
        <v>166</v>
      </c>
      <c r="C75" s="102" t="s">
        <v>142</v>
      </c>
      <c r="D75" s="46">
        <v>6</v>
      </c>
      <c r="E75" s="117">
        <v>4</v>
      </c>
      <c r="F75" s="110" t="s">
        <v>87</v>
      </c>
      <c r="G75" s="110"/>
      <c r="H75" s="110"/>
      <c r="I75" s="110"/>
      <c r="J75" s="115">
        <v>25.2</v>
      </c>
      <c r="K75" s="47"/>
      <c r="L75" s="47">
        <f>J75*D75</f>
        <v>151.2</v>
      </c>
      <c r="M75" s="48">
        <f>L75/D92</f>
        <v>6.57391304347826</v>
      </c>
      <c r="N75" s="66">
        <v>1.849</v>
      </c>
      <c r="O75" s="67">
        <f>N75*3.7853</f>
        <v>6.9990197</v>
      </c>
      <c r="P75" s="68">
        <v>2.759</v>
      </c>
      <c r="Q75" s="67">
        <f>P75/D94/3.7853</f>
        <v>0.5784700128609461</v>
      </c>
      <c r="R75" s="67">
        <f>N75*P75</f>
        <v>5.101391</v>
      </c>
      <c r="S75" s="67">
        <f>R75/D94</f>
        <v>4.048723015873016</v>
      </c>
      <c r="T75" s="69">
        <f>S75/D92</f>
        <v>0.1760314354727398</v>
      </c>
      <c r="U75" s="151" t="s">
        <v>238</v>
      </c>
      <c r="V75" s="29">
        <v>23</v>
      </c>
      <c r="W75" s="299">
        <v>50</v>
      </c>
      <c r="X75" s="301">
        <f t="shared" si="2"/>
        <v>1150</v>
      </c>
      <c r="Y75" s="301">
        <v>838.83</v>
      </c>
      <c r="Z75" s="302">
        <f>Y75/22</f>
        <v>38.12863636363637</v>
      </c>
      <c r="AA75" s="325" t="s">
        <v>230</v>
      </c>
      <c r="AB75" s="332">
        <v>1.08</v>
      </c>
      <c r="AC75" s="333">
        <f>AB75/D94</f>
        <v>0.8571428571428572</v>
      </c>
    </row>
    <row r="76" spans="1:29" ht="12.75">
      <c r="A76" s="440"/>
      <c r="B76" s="49" t="s">
        <v>168</v>
      </c>
      <c r="C76" s="103" t="s">
        <v>169</v>
      </c>
      <c r="D76" s="50"/>
      <c r="E76" s="118"/>
      <c r="F76" s="111"/>
      <c r="G76" s="111"/>
      <c r="H76" s="111"/>
      <c r="I76" s="111"/>
      <c r="J76" s="111"/>
      <c r="K76" s="51"/>
      <c r="L76" s="51"/>
      <c r="M76" s="52"/>
      <c r="N76" s="70">
        <v>1.849</v>
      </c>
      <c r="O76" s="71">
        <f>N76*3.7853</f>
        <v>6.9990197</v>
      </c>
      <c r="P76" s="72">
        <v>2.759</v>
      </c>
      <c r="Q76" s="71">
        <f>P76/D94/3.7853</f>
        <v>0.5784700128609461</v>
      </c>
      <c r="R76" s="71">
        <f>N76*P76</f>
        <v>5.101391</v>
      </c>
      <c r="S76" s="71">
        <f>R76/D94</f>
        <v>4.048723015873016</v>
      </c>
      <c r="T76" s="73">
        <f>S76/D92</f>
        <v>0.1760314354727398</v>
      </c>
      <c r="U76" s="194" t="s">
        <v>239</v>
      </c>
      <c r="V76" s="27">
        <v>2</v>
      </c>
      <c r="W76" s="290">
        <v>12</v>
      </c>
      <c r="X76" s="167">
        <f t="shared" si="2"/>
        <v>24</v>
      </c>
      <c r="Y76" s="167">
        <f>X76/D94</f>
        <v>19.047619047619047</v>
      </c>
      <c r="Z76" s="289">
        <f>Y76/D92</f>
        <v>0.8281573498964804</v>
      </c>
      <c r="AA76" s="322" t="s">
        <v>244</v>
      </c>
      <c r="AB76" s="330">
        <v>1</v>
      </c>
      <c r="AC76" s="331">
        <f>AB76/D94</f>
        <v>0.7936507936507936</v>
      </c>
    </row>
    <row r="77" spans="1:29" ht="12.75">
      <c r="A77" s="440"/>
      <c r="B77" s="49" t="s">
        <v>167</v>
      </c>
      <c r="C77" s="103"/>
      <c r="D77" s="50"/>
      <c r="E77" s="118"/>
      <c r="F77" s="111"/>
      <c r="G77" s="111"/>
      <c r="H77" s="111"/>
      <c r="I77" s="111"/>
      <c r="J77" s="111"/>
      <c r="K77" s="51"/>
      <c r="L77" s="51"/>
      <c r="M77" s="52"/>
      <c r="N77" s="223"/>
      <c r="O77" s="165"/>
      <c r="P77" s="224"/>
      <c r="Q77" s="165"/>
      <c r="R77" s="165"/>
      <c r="S77" s="165"/>
      <c r="T77" s="166"/>
      <c r="U77" s="170" t="s">
        <v>243</v>
      </c>
      <c r="V77" s="171">
        <v>1</v>
      </c>
      <c r="W77" s="167">
        <v>5</v>
      </c>
      <c r="X77" s="167">
        <f t="shared" si="2"/>
        <v>5</v>
      </c>
      <c r="Y77" s="167">
        <f>X77/D94</f>
        <v>3.9682539682539684</v>
      </c>
      <c r="Z77" s="289">
        <f>Y77/D92</f>
        <v>0.1725327812284334</v>
      </c>
      <c r="AA77" s="322" t="s">
        <v>269</v>
      </c>
      <c r="AB77" s="328">
        <v>6.35</v>
      </c>
      <c r="AC77" s="329">
        <v>4.65</v>
      </c>
    </row>
    <row r="78" spans="1:29" ht="12.75">
      <c r="A78" s="440"/>
      <c r="B78" s="49" t="s">
        <v>167</v>
      </c>
      <c r="C78" s="132"/>
      <c r="D78" s="174"/>
      <c r="E78" s="477"/>
      <c r="F78" s="478"/>
      <c r="G78" s="175"/>
      <c r="H78" s="175"/>
      <c r="I78" s="175"/>
      <c r="J78" s="175"/>
      <c r="K78" s="58"/>
      <c r="L78" s="51"/>
      <c r="M78" s="52"/>
      <c r="N78" s="223"/>
      <c r="O78" s="165"/>
      <c r="P78" s="224"/>
      <c r="Q78" s="165"/>
      <c r="R78" s="165"/>
      <c r="S78" s="165"/>
      <c r="T78" s="166"/>
      <c r="U78" s="194" t="s">
        <v>245</v>
      </c>
      <c r="V78" s="27">
        <v>1</v>
      </c>
      <c r="W78" s="290">
        <v>1.2</v>
      </c>
      <c r="X78" s="167">
        <f t="shared" si="2"/>
        <v>1.2</v>
      </c>
      <c r="Y78" s="167">
        <f>X78/D94</f>
        <v>0.9523809523809523</v>
      </c>
      <c r="Z78" s="289">
        <f>Y78/D92</f>
        <v>0.041407867494824016</v>
      </c>
      <c r="AA78" s="322"/>
      <c r="AB78" s="328"/>
      <c r="AC78" s="329"/>
    </row>
    <row r="79" spans="1:29" ht="12.75">
      <c r="A79" s="476"/>
      <c r="B79" s="131" t="s">
        <v>188</v>
      </c>
      <c r="C79" s="132"/>
      <c r="D79" s="162"/>
      <c r="E79" s="152"/>
      <c r="F79" s="164"/>
      <c r="G79" s="163"/>
      <c r="H79" s="163"/>
      <c r="I79" s="163"/>
      <c r="J79" s="163"/>
      <c r="K79" s="161"/>
      <c r="L79" s="138"/>
      <c r="M79" s="159"/>
      <c r="N79" s="223"/>
      <c r="O79" s="165"/>
      <c r="P79" s="224"/>
      <c r="Q79" s="165"/>
      <c r="R79" s="165"/>
      <c r="S79" s="165"/>
      <c r="T79" s="166"/>
      <c r="U79" s="194"/>
      <c r="V79" s="27"/>
      <c r="W79" s="154"/>
      <c r="X79" s="155"/>
      <c r="Y79" s="155"/>
      <c r="Z79" s="200"/>
      <c r="AA79" s="322"/>
      <c r="AB79" s="328"/>
      <c r="AC79" s="329"/>
    </row>
    <row r="80" spans="1:29" ht="12.75">
      <c r="A80" s="439" t="s">
        <v>136</v>
      </c>
      <c r="B80" s="45" t="s">
        <v>197</v>
      </c>
      <c r="C80" s="102"/>
      <c r="D80" s="46"/>
      <c r="E80" s="117"/>
      <c r="F80" s="110"/>
      <c r="G80" s="110"/>
      <c r="H80" s="110"/>
      <c r="I80" s="110"/>
      <c r="J80" s="110"/>
      <c r="K80" s="393"/>
      <c r="L80" s="393"/>
      <c r="M80" s="401"/>
      <c r="N80" s="66">
        <v>1.819</v>
      </c>
      <c r="O80" s="67">
        <f>N80*3.7853</f>
        <v>6.885460699999999</v>
      </c>
      <c r="P80" s="68">
        <v>2.749</v>
      </c>
      <c r="Q80" s="67">
        <f>P80/D94/3.7853</f>
        <v>0.5763733473558323</v>
      </c>
      <c r="R80" s="67">
        <f>N80*P80</f>
        <v>5.000431</v>
      </c>
      <c r="S80" s="67">
        <f>R80/D94</f>
        <v>3.968596031746032</v>
      </c>
      <c r="T80" s="69">
        <f>S80/D92</f>
        <v>0.17254765355417528</v>
      </c>
      <c r="U80" s="151" t="s">
        <v>207</v>
      </c>
      <c r="V80" s="29">
        <v>2</v>
      </c>
      <c r="W80" s="168">
        <v>0.75</v>
      </c>
      <c r="X80" s="169">
        <f>V80*W80</f>
        <v>1.5</v>
      </c>
      <c r="Y80" s="169">
        <f>X80/D94</f>
        <v>1.1904761904761905</v>
      </c>
      <c r="Z80" s="308">
        <f>Y80/D92</f>
        <v>0.051759834368530024</v>
      </c>
      <c r="AA80" s="325" t="s">
        <v>272</v>
      </c>
      <c r="AB80" s="332">
        <v>10</v>
      </c>
      <c r="AC80" s="333">
        <f>AB80/D94</f>
        <v>7.936507936507937</v>
      </c>
    </row>
    <row r="81" spans="1:29" ht="12.75">
      <c r="A81" s="440"/>
      <c r="B81" s="49"/>
      <c r="C81" s="103"/>
      <c r="D81" s="50"/>
      <c r="E81" s="118"/>
      <c r="F81" s="111"/>
      <c r="G81" s="111"/>
      <c r="H81" s="111"/>
      <c r="I81" s="111"/>
      <c r="J81" s="111"/>
      <c r="K81" s="394"/>
      <c r="L81" s="394"/>
      <c r="M81" s="402"/>
      <c r="N81" s="70"/>
      <c r="O81" s="71"/>
      <c r="P81" s="72"/>
      <c r="Q81" s="71"/>
      <c r="R81" s="71"/>
      <c r="S81" s="71"/>
      <c r="T81" s="73"/>
      <c r="U81" s="194" t="s">
        <v>190</v>
      </c>
      <c r="V81" s="27">
        <v>2</v>
      </c>
      <c r="W81" s="290">
        <v>1</v>
      </c>
      <c r="X81" s="167">
        <f>V81*W81</f>
        <v>2</v>
      </c>
      <c r="Y81" s="167">
        <f>X81/D94</f>
        <v>1.5873015873015872</v>
      </c>
      <c r="Z81" s="289">
        <f>Y81/D92</f>
        <v>0.06901311249137336</v>
      </c>
      <c r="AA81" s="322" t="s">
        <v>268</v>
      </c>
      <c r="AB81" s="328">
        <v>5.82</v>
      </c>
      <c r="AC81" s="329">
        <v>4.26</v>
      </c>
    </row>
    <row r="82" spans="1:29" ht="12.75">
      <c r="A82" s="440"/>
      <c r="B82" s="49"/>
      <c r="C82" s="103"/>
      <c r="D82" s="50"/>
      <c r="E82" s="118"/>
      <c r="F82" s="111"/>
      <c r="G82" s="111"/>
      <c r="H82" s="111"/>
      <c r="I82" s="111"/>
      <c r="J82" s="111"/>
      <c r="K82" s="394"/>
      <c r="L82" s="394"/>
      <c r="M82" s="402"/>
      <c r="N82" s="75"/>
      <c r="O82" s="76"/>
      <c r="P82" s="77"/>
      <c r="Q82" s="76"/>
      <c r="R82" s="76"/>
      <c r="S82" s="76"/>
      <c r="T82" s="78"/>
      <c r="U82" s="194"/>
      <c r="V82" s="27"/>
      <c r="W82" s="154"/>
      <c r="X82" s="155"/>
      <c r="Y82" s="155"/>
      <c r="Z82" s="200"/>
      <c r="AA82" s="322"/>
      <c r="AB82" s="328"/>
      <c r="AC82" s="329"/>
    </row>
    <row r="83" spans="1:29" ht="12.75">
      <c r="A83" s="441"/>
      <c r="B83" s="53"/>
      <c r="C83" s="104"/>
      <c r="D83" s="54"/>
      <c r="E83" s="119"/>
      <c r="F83" s="106"/>
      <c r="G83" s="106"/>
      <c r="H83" s="106"/>
      <c r="I83" s="106"/>
      <c r="J83" s="106"/>
      <c r="K83" s="397"/>
      <c r="L83" s="395"/>
      <c r="M83" s="403"/>
      <c r="N83" s="79"/>
      <c r="O83" s="80"/>
      <c r="P83" s="81"/>
      <c r="Q83" s="82"/>
      <c r="R83" s="82"/>
      <c r="S83" s="82"/>
      <c r="T83" s="160"/>
      <c r="U83" s="197"/>
      <c r="V83" s="28"/>
      <c r="W83" s="156"/>
      <c r="X83" s="158"/>
      <c r="Y83" s="158"/>
      <c r="Z83" s="202"/>
      <c r="AA83" s="322"/>
      <c r="AB83" s="328"/>
      <c r="AC83" s="329"/>
    </row>
    <row r="84" spans="1:29" ht="12.75">
      <c r="A84" s="479" t="s">
        <v>177</v>
      </c>
      <c r="B84" s="45"/>
      <c r="C84" s="102"/>
      <c r="D84" s="46"/>
      <c r="E84" s="117"/>
      <c r="F84" s="110"/>
      <c r="G84" s="110"/>
      <c r="H84" s="110"/>
      <c r="I84" s="110"/>
      <c r="J84" s="110"/>
      <c r="K84" s="393"/>
      <c r="L84" s="393"/>
      <c r="M84" s="401"/>
      <c r="N84" s="66"/>
      <c r="O84" s="67"/>
      <c r="P84" s="68"/>
      <c r="Q84" s="67"/>
      <c r="R84" s="67"/>
      <c r="S84" s="67"/>
      <c r="T84" s="69"/>
      <c r="U84" s="151"/>
      <c r="V84" s="29"/>
      <c r="W84" s="263"/>
      <c r="X84" s="266"/>
      <c r="Y84" s="266"/>
      <c r="Z84" s="267"/>
      <c r="AA84" s="325"/>
      <c r="AB84" s="326"/>
      <c r="AC84" s="327"/>
    </row>
    <row r="85" spans="1:29" ht="12.75">
      <c r="A85" s="479"/>
      <c r="B85" s="49"/>
      <c r="C85" s="103"/>
      <c r="D85" s="50"/>
      <c r="E85" s="118"/>
      <c r="F85" s="111"/>
      <c r="G85" s="111"/>
      <c r="H85" s="111"/>
      <c r="I85" s="111"/>
      <c r="J85" s="111"/>
      <c r="K85" s="394"/>
      <c r="L85" s="394"/>
      <c r="M85" s="402"/>
      <c r="N85" s="70"/>
      <c r="O85" s="71"/>
      <c r="P85" s="72"/>
      <c r="Q85" s="71"/>
      <c r="R85" s="71"/>
      <c r="S85" s="71"/>
      <c r="T85" s="78"/>
      <c r="U85" s="194"/>
      <c r="V85" s="27"/>
      <c r="W85" s="154"/>
      <c r="X85" s="155"/>
      <c r="Y85" s="155"/>
      <c r="Z85" s="200"/>
      <c r="AA85" s="322"/>
      <c r="AB85" s="328"/>
      <c r="AC85" s="329"/>
    </row>
    <row r="86" spans="1:29" ht="12.75">
      <c r="A86" s="479"/>
      <c r="B86" s="49"/>
      <c r="C86" s="103"/>
      <c r="D86" s="50"/>
      <c r="E86" s="118"/>
      <c r="F86" s="111"/>
      <c r="G86" s="111"/>
      <c r="H86" s="111"/>
      <c r="I86" s="111"/>
      <c r="J86" s="111"/>
      <c r="K86" s="394"/>
      <c r="L86" s="394"/>
      <c r="M86" s="402"/>
      <c r="N86" s="70"/>
      <c r="O86" s="71"/>
      <c r="P86" s="72"/>
      <c r="Q86" s="71"/>
      <c r="R86" s="71"/>
      <c r="S86" s="71"/>
      <c r="T86" s="73"/>
      <c r="U86" s="194"/>
      <c r="V86" s="27"/>
      <c r="W86" s="268"/>
      <c r="X86" s="155"/>
      <c r="Y86" s="155"/>
      <c r="Z86" s="200"/>
      <c r="AA86" s="322"/>
      <c r="AB86" s="328"/>
      <c r="AC86" s="329"/>
    </row>
    <row r="87" spans="1:29" ht="12.75">
      <c r="A87" s="480"/>
      <c r="B87" s="131"/>
      <c r="C87" s="132"/>
      <c r="D87" s="143"/>
      <c r="E87" s="144"/>
      <c r="F87" s="107"/>
      <c r="G87" s="107"/>
      <c r="H87" s="107"/>
      <c r="I87" s="107"/>
      <c r="J87" s="107"/>
      <c r="K87" s="397"/>
      <c r="L87" s="395"/>
      <c r="M87" s="403"/>
      <c r="N87" s="145"/>
      <c r="O87" s="71"/>
      <c r="P87" s="146"/>
      <c r="Q87" s="74"/>
      <c r="R87" s="74"/>
      <c r="S87" s="147"/>
      <c r="T87" s="148"/>
      <c r="U87" s="195"/>
      <c r="V87" s="149"/>
      <c r="W87" s="264"/>
      <c r="X87" s="265"/>
      <c r="Y87" s="265"/>
      <c r="Z87" s="200"/>
      <c r="AA87" s="322"/>
      <c r="AB87" s="328"/>
      <c r="AC87" s="329"/>
    </row>
    <row r="88" spans="1:29" ht="12.75">
      <c r="A88" s="474"/>
      <c r="B88" s="176"/>
      <c r="C88" s="177"/>
      <c r="D88" s="178"/>
      <c r="E88" s="180"/>
      <c r="F88" s="181"/>
      <c r="G88" s="178"/>
      <c r="H88" s="178"/>
      <c r="I88" s="178"/>
      <c r="J88" s="178"/>
      <c r="K88" s="58"/>
      <c r="L88" s="51"/>
      <c r="M88" s="52"/>
      <c r="N88" s="182"/>
      <c r="O88" s="67"/>
      <c r="P88" s="183"/>
      <c r="Q88" s="147"/>
      <c r="R88" s="147"/>
      <c r="S88" s="185"/>
      <c r="T88" s="186"/>
      <c r="U88" s="203" t="s">
        <v>316</v>
      </c>
      <c r="V88" s="188">
        <v>1</v>
      </c>
      <c r="W88" s="187"/>
      <c r="X88" s="189"/>
      <c r="Y88" s="279">
        <v>95</v>
      </c>
      <c r="Z88" s="267">
        <f>Y88/D92</f>
        <v>4.130434782608695</v>
      </c>
      <c r="AA88" s="325"/>
      <c r="AB88" s="326"/>
      <c r="AC88" s="327"/>
    </row>
    <row r="89" spans="1:29" ht="13.5" thickBot="1">
      <c r="A89" s="475"/>
      <c r="B89" s="60"/>
      <c r="C89" s="179"/>
      <c r="D89" s="61"/>
      <c r="E89" s="121"/>
      <c r="F89" s="113"/>
      <c r="G89" s="61"/>
      <c r="H89" s="61"/>
      <c r="I89" s="61"/>
      <c r="J89" s="143"/>
      <c r="K89" s="58"/>
      <c r="L89" s="51"/>
      <c r="M89" s="52"/>
      <c r="N89" s="83"/>
      <c r="O89" s="184"/>
      <c r="P89" s="84"/>
      <c r="Q89" s="147"/>
      <c r="R89" s="147"/>
      <c r="S89" s="85"/>
      <c r="T89" s="190"/>
      <c r="U89" s="204"/>
      <c r="V89" s="34"/>
      <c r="W89" s="33"/>
      <c r="X89" s="35"/>
      <c r="Y89" s="280"/>
      <c r="Z89" s="281"/>
      <c r="AA89" s="322"/>
      <c r="AB89" s="328"/>
      <c r="AC89" s="329"/>
    </row>
    <row r="90" spans="1:29" ht="14.25" customHeight="1">
      <c r="A90" s="7" t="s">
        <v>19</v>
      </c>
      <c r="B90" s="404"/>
      <c r="C90" s="405"/>
      <c r="D90" s="405"/>
      <c r="E90" s="405"/>
      <c r="F90" s="405"/>
      <c r="G90" s="62"/>
      <c r="H90" s="62"/>
      <c r="I90" s="62"/>
      <c r="J90" s="62"/>
      <c r="K90" s="63"/>
      <c r="L90" s="63">
        <f>SUM(L5:L87)</f>
        <v>3727.802619047618</v>
      </c>
      <c r="M90" s="249">
        <f>SUM(M5:M87)</f>
        <v>162.07837474120083</v>
      </c>
      <c r="N90" s="86">
        <f>SUM(N5:N87)</f>
        <v>207.34599999999998</v>
      </c>
      <c r="O90" s="87">
        <f>SUM(O5:O87)</f>
        <v>784.8668137999997</v>
      </c>
      <c r="P90" s="88"/>
      <c r="Q90" s="88"/>
      <c r="R90" s="87">
        <f>SUM(R5:R87)</f>
        <v>582.3256140000001</v>
      </c>
      <c r="S90" s="87">
        <f>SUM(S4:S87)</f>
        <v>426.3058420634921</v>
      </c>
      <c r="T90" s="251">
        <f>SUM(T16:T87)</f>
        <v>18.535036611456185</v>
      </c>
      <c r="U90" s="42" t="s">
        <v>83</v>
      </c>
      <c r="V90" s="37"/>
      <c r="W90" s="38"/>
      <c r="X90" s="43">
        <f>SUM(X16:X87)</f>
        <v>7518.2145</v>
      </c>
      <c r="Y90" s="43">
        <f>SUM(Y16:Y89)</f>
        <v>5812.6838253968235</v>
      </c>
      <c r="Z90" s="253">
        <f>SUM(Z16:Z89)</f>
        <v>256.3704392370914</v>
      </c>
      <c r="AA90" s="492" t="s">
        <v>271</v>
      </c>
      <c r="AB90" s="335">
        <f>SUM(AB4:AB89)</f>
        <v>288.17999999999995</v>
      </c>
      <c r="AC90" s="337">
        <f>SUM(AC4:AC89)</f>
        <v>207.96873015873018</v>
      </c>
    </row>
    <row r="91" spans="1:29" ht="14.25" customHeight="1" thickBot="1">
      <c r="A91" s="8" t="s">
        <v>20</v>
      </c>
      <c r="B91" s="406"/>
      <c r="C91" s="407"/>
      <c r="D91" s="407"/>
      <c r="E91" s="407"/>
      <c r="F91" s="407"/>
      <c r="G91" s="64"/>
      <c r="H91" s="64"/>
      <c r="I91" s="64"/>
      <c r="J91" s="64"/>
      <c r="K91" s="65"/>
      <c r="L91" s="65" t="s">
        <v>21</v>
      </c>
      <c r="M91" s="250" t="s">
        <v>21</v>
      </c>
      <c r="N91" s="89" t="s">
        <v>23</v>
      </c>
      <c r="O91" s="90" t="s">
        <v>24</v>
      </c>
      <c r="P91" s="90"/>
      <c r="Q91" s="90"/>
      <c r="R91" s="90" t="s">
        <v>22</v>
      </c>
      <c r="S91" s="90" t="s">
        <v>21</v>
      </c>
      <c r="T91" s="252" t="s">
        <v>21</v>
      </c>
      <c r="U91" s="39"/>
      <c r="V91" s="40"/>
      <c r="W91" s="41"/>
      <c r="X91" s="44" t="s">
        <v>22</v>
      </c>
      <c r="Y91" s="44" t="s">
        <v>21</v>
      </c>
      <c r="Z91" s="254" t="s">
        <v>21</v>
      </c>
      <c r="AA91" s="493"/>
      <c r="AB91" s="336" t="s">
        <v>22</v>
      </c>
      <c r="AC91" s="338" t="s">
        <v>21</v>
      </c>
    </row>
    <row r="92" spans="1:26" ht="20.25" customHeight="1" thickTop="1">
      <c r="A92" s="5"/>
      <c r="B92" s="11" t="s">
        <v>29</v>
      </c>
      <c r="C92" s="11"/>
      <c r="D92" s="12">
        <v>23</v>
      </c>
      <c r="E92" s="12"/>
      <c r="F92" s="5"/>
      <c r="G92" s="5"/>
      <c r="H92" s="5"/>
      <c r="I92" s="5"/>
      <c r="J92" s="5"/>
      <c r="K92" s="4"/>
      <c r="L92" s="4"/>
      <c r="M92" s="13"/>
      <c r="N92" s="4"/>
      <c r="O92" s="4"/>
      <c r="P92" s="4"/>
      <c r="Q92" s="4"/>
      <c r="R92" s="4"/>
      <c r="S92" s="4"/>
      <c r="T92" s="13"/>
      <c r="U92" s="4"/>
      <c r="V92" s="452" t="s">
        <v>35</v>
      </c>
      <c r="W92" s="452"/>
      <c r="X92" s="453"/>
      <c r="Y92" s="450">
        <f>SUM(Z90,T90,M90,Z13)</f>
        <v>1243.7715679810526</v>
      </c>
      <c r="Z92" s="451"/>
    </row>
    <row r="93" spans="10:26" ht="15.75" thickBot="1">
      <c r="J93" s="10"/>
      <c r="U93" s="4"/>
      <c r="V93" s="398" t="s">
        <v>273</v>
      </c>
      <c r="W93" s="398"/>
      <c r="X93" s="399"/>
      <c r="Y93" s="257"/>
      <c r="Z93" s="258" t="s">
        <v>21</v>
      </c>
    </row>
    <row r="94" spans="2:26" ht="13.5" thickTop="1">
      <c r="B94" t="s">
        <v>79</v>
      </c>
      <c r="D94" s="3">
        <v>1.26</v>
      </c>
      <c r="E94" s="3"/>
      <c r="F94" t="s">
        <v>111</v>
      </c>
      <c r="Y94" s="6"/>
      <c r="Z94" s="6"/>
    </row>
    <row r="95" spans="4:27" ht="12.75">
      <c r="D95" s="3"/>
      <c r="E95" s="3"/>
      <c r="Y95" s="6"/>
      <c r="Z95" s="6"/>
      <c r="AA95" s="10"/>
    </row>
    <row r="96" spans="4:27" ht="12.75">
      <c r="D96" s="3"/>
      <c r="E96" s="3"/>
      <c r="W96" s="17"/>
      <c r="X96" t="s">
        <v>13</v>
      </c>
      <c r="AA96" s="259"/>
    </row>
    <row r="97" spans="1:24" ht="12.75">
      <c r="A97" s="1"/>
      <c r="B97" s="1" t="s">
        <v>281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X97" t="s">
        <v>33</v>
      </c>
    </row>
    <row r="98" spans="1:24" ht="12.75">
      <c r="A98" s="2"/>
      <c r="B98" s="344" t="s">
        <v>275</v>
      </c>
      <c r="C98" s="2"/>
      <c r="D98" s="351">
        <v>309</v>
      </c>
      <c r="E98" s="400"/>
      <c r="F98" s="39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X98" t="s">
        <v>34</v>
      </c>
    </row>
    <row r="99" spans="2:6" ht="12.75">
      <c r="B99" s="344" t="s">
        <v>276</v>
      </c>
      <c r="D99" s="345">
        <f>SUM(X80,X77,X76,X73:X74,X67:X68,X62,X53:X54,X51,X39,X33,X29,X24:X25,X22,X16:X17,X78,X81)</f>
        <v>150.43999999999997</v>
      </c>
      <c r="E99" s="391" t="s">
        <v>18</v>
      </c>
      <c r="F99" s="391"/>
    </row>
    <row r="100" spans="4:6" ht="12.75">
      <c r="D100" s="10">
        <f>SUM(AB72:AB76,AB64,AB57:AB58,AB48:AB55,AB42:AB43,AB40,AB39,AB37,AB33:AB35,AB31,AB27:AB28,AB25,AB80)</f>
        <v>31.07000000000002</v>
      </c>
      <c r="E100" s="391" t="s">
        <v>278</v>
      </c>
      <c r="F100" s="391"/>
    </row>
    <row r="101" spans="4:6" ht="12.75">
      <c r="D101" s="10">
        <f>SUM(K18,K22)</f>
        <v>24</v>
      </c>
      <c r="E101" s="391" t="s">
        <v>277</v>
      </c>
      <c r="F101" s="391"/>
    </row>
    <row r="102" spans="4:6" ht="12.75">
      <c r="D102" s="10">
        <f>SUM(R71:R80)</f>
        <v>31.702948999999997</v>
      </c>
      <c r="E102" s="391" t="s">
        <v>280</v>
      </c>
      <c r="F102" s="391"/>
    </row>
    <row r="103" spans="4:6" ht="12.75">
      <c r="D103">
        <v>56.25</v>
      </c>
      <c r="E103" s="391" t="s">
        <v>279</v>
      </c>
      <c r="F103" s="391"/>
    </row>
    <row r="104" spans="4:6" ht="12.75">
      <c r="D104" s="349">
        <f>SUM(D99:D103)</f>
        <v>293.462949</v>
      </c>
      <c r="E104" s="400"/>
      <c r="F104" s="391"/>
    </row>
    <row r="107" spans="2:17" ht="12.75">
      <c r="B107" s="391" t="s">
        <v>198</v>
      </c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</row>
  </sheetData>
  <mergeCells count="128">
    <mergeCell ref="I2:I3"/>
    <mergeCell ref="E101:F101"/>
    <mergeCell ref="E100:F100"/>
    <mergeCell ref="E99:F99"/>
    <mergeCell ref="F5:F8"/>
    <mergeCell ref="E23:F23"/>
    <mergeCell ref="E5:E8"/>
    <mergeCell ref="E65:F65"/>
    <mergeCell ref="AA90:AA91"/>
    <mergeCell ref="E18:F18"/>
    <mergeCell ref="E22:F22"/>
    <mergeCell ref="M43:M46"/>
    <mergeCell ref="M28:M31"/>
    <mergeCell ref="M32:M36"/>
    <mergeCell ref="M37:M40"/>
    <mergeCell ref="E25:F25"/>
    <mergeCell ref="M54:M58"/>
    <mergeCell ref="K54:K58"/>
    <mergeCell ref="AA1:AC1"/>
    <mergeCell ref="AA2:AA3"/>
    <mergeCell ref="AB2:AB3"/>
    <mergeCell ref="AC2:AC3"/>
    <mergeCell ref="A71:A74"/>
    <mergeCell ref="E74:F74"/>
    <mergeCell ref="A63:A66"/>
    <mergeCell ref="A67:A70"/>
    <mergeCell ref="A88:A89"/>
    <mergeCell ref="A75:A79"/>
    <mergeCell ref="E78:F78"/>
    <mergeCell ref="A84:A87"/>
    <mergeCell ref="A80:A83"/>
    <mergeCell ref="A59:A62"/>
    <mergeCell ref="D5:D8"/>
    <mergeCell ref="A47:A53"/>
    <mergeCell ref="A54:A58"/>
    <mergeCell ref="A20:A23"/>
    <mergeCell ref="A28:A31"/>
    <mergeCell ref="A37:A42"/>
    <mergeCell ref="A43:A46"/>
    <mergeCell ref="K13:K15"/>
    <mergeCell ref="A13:A15"/>
    <mergeCell ref="A16:A19"/>
    <mergeCell ref="E19:F19"/>
    <mergeCell ref="B13:B15"/>
    <mergeCell ref="E13:E15"/>
    <mergeCell ref="Y92:Z92"/>
    <mergeCell ref="V92:X92"/>
    <mergeCell ref="U4:Z4"/>
    <mergeCell ref="U15:Z15"/>
    <mergeCell ref="K47:K50"/>
    <mergeCell ref="L47:L50"/>
    <mergeCell ref="L54:L58"/>
    <mergeCell ref="M59:M62"/>
    <mergeCell ref="K59:K62"/>
    <mergeCell ref="L59:L62"/>
    <mergeCell ref="M47:M50"/>
    <mergeCell ref="A2:A3"/>
    <mergeCell ref="A32:A36"/>
    <mergeCell ref="K32:K36"/>
    <mergeCell ref="B5:B8"/>
    <mergeCell ref="K5:K8"/>
    <mergeCell ref="A24:A27"/>
    <mergeCell ref="B2:B3"/>
    <mergeCell ref="D2:D3"/>
    <mergeCell ref="D13:D15"/>
    <mergeCell ref="F13:F15"/>
    <mergeCell ref="B1:M1"/>
    <mergeCell ref="N1:T1"/>
    <mergeCell ref="K2:K3"/>
    <mergeCell ref="N2:N3"/>
    <mergeCell ref="P2:P3"/>
    <mergeCell ref="T2:T3"/>
    <mergeCell ref="L2:L3"/>
    <mergeCell ref="E2:F3"/>
    <mergeCell ref="G2:G3"/>
    <mergeCell ref="Q2:Q3"/>
    <mergeCell ref="M2:M3"/>
    <mergeCell ref="O2:O3"/>
    <mergeCell ref="Q5:Q8"/>
    <mergeCell ref="S13:S15"/>
    <mergeCell ref="N13:N15"/>
    <mergeCell ref="O13:O15"/>
    <mergeCell ref="P13:P15"/>
    <mergeCell ref="R13:R15"/>
    <mergeCell ref="S2:S3"/>
    <mergeCell ref="R2:R3"/>
    <mergeCell ref="Q13:Q15"/>
    <mergeCell ref="T13:T15"/>
    <mergeCell ref="S5:S8"/>
    <mergeCell ref="R5:R8"/>
    <mergeCell ref="T5:T8"/>
    <mergeCell ref="P5:P8"/>
    <mergeCell ref="N5:N8"/>
    <mergeCell ref="L13:L15"/>
    <mergeCell ref="L5:L8"/>
    <mergeCell ref="M5:M8"/>
    <mergeCell ref="O5:O8"/>
    <mergeCell ref="M13:M15"/>
    <mergeCell ref="U1:Z1"/>
    <mergeCell ref="Z2:Z3"/>
    <mergeCell ref="V2:V3"/>
    <mergeCell ref="X2:X3"/>
    <mergeCell ref="W2:W3"/>
    <mergeCell ref="U2:U3"/>
    <mergeCell ref="Y2:Y3"/>
    <mergeCell ref="M84:M87"/>
    <mergeCell ref="B90:F91"/>
    <mergeCell ref="M80:M83"/>
    <mergeCell ref="M67:M70"/>
    <mergeCell ref="K67:K70"/>
    <mergeCell ref="L67:L70"/>
    <mergeCell ref="K84:K87"/>
    <mergeCell ref="L84:L87"/>
    <mergeCell ref="K80:K83"/>
    <mergeCell ref="L80:L83"/>
    <mergeCell ref="V93:X93"/>
    <mergeCell ref="B107:Q107"/>
    <mergeCell ref="E104:F104"/>
    <mergeCell ref="E98:F98"/>
    <mergeCell ref="E103:F103"/>
    <mergeCell ref="E102:F102"/>
    <mergeCell ref="L28:L31"/>
    <mergeCell ref="K43:K46"/>
    <mergeCell ref="K37:K40"/>
    <mergeCell ref="L37:L40"/>
    <mergeCell ref="L43:L46"/>
    <mergeCell ref="L32:L36"/>
    <mergeCell ref="K28:K31"/>
  </mergeCell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0" customWidth="1"/>
    <col min="2" max="2" width="135.8515625" style="0" customWidth="1"/>
  </cols>
  <sheetData>
    <row r="1" spans="1:2" ht="12.75">
      <c r="A1" s="9" t="s">
        <v>30</v>
      </c>
      <c r="B1" s="9" t="s">
        <v>31</v>
      </c>
    </row>
    <row r="2" spans="1:16" ht="12.75">
      <c r="A2" s="3">
        <v>1</v>
      </c>
      <c r="B2" s="3" t="s">
        <v>159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3"/>
      <c r="B3" s="3" t="s">
        <v>158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>
        <v>2</v>
      </c>
      <c r="B4" s="3" t="s">
        <v>160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>
        <v>3</v>
      </c>
      <c r="B5" s="3" t="s">
        <v>161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>
        <v>4</v>
      </c>
      <c r="B6" s="3" t="s">
        <v>312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>
        <v>5</v>
      </c>
      <c r="B7" s="3" t="s">
        <v>162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38"/>
  <sheetViews>
    <sheetView workbookViewId="0" topLeftCell="A1">
      <selection activeCell="A1" sqref="A1:J1"/>
    </sheetView>
  </sheetViews>
  <sheetFormatPr defaultColWidth="11.421875" defaultRowHeight="12.75"/>
  <cols>
    <col min="1" max="2" width="10.140625" style="0" customWidth="1"/>
    <col min="3" max="3" width="9.8515625" style="0" bestFit="1" customWidth="1"/>
    <col min="4" max="4" width="14.8515625" style="0" customWidth="1"/>
  </cols>
  <sheetData>
    <row r="1" spans="1:10" ht="12.75">
      <c r="A1" s="392" t="s">
        <v>51</v>
      </c>
      <c r="B1" s="392"/>
      <c r="C1" s="392"/>
      <c r="D1" s="392"/>
      <c r="E1" s="392"/>
      <c r="F1" s="392"/>
      <c r="G1" s="392"/>
      <c r="H1" s="392"/>
      <c r="I1" s="392"/>
      <c r="J1" s="392"/>
    </row>
    <row r="5" spans="1:6" ht="12.75">
      <c r="A5" t="s">
        <v>50</v>
      </c>
      <c r="B5" t="s">
        <v>16</v>
      </c>
      <c r="C5" t="s">
        <v>17</v>
      </c>
      <c r="D5" t="s">
        <v>4</v>
      </c>
      <c r="E5" t="s">
        <v>18</v>
      </c>
      <c r="F5" t="s">
        <v>284</v>
      </c>
    </row>
    <row r="6" spans="1:7" ht="12.75">
      <c r="A6" s="14">
        <f>SUM('Kosten TN'!Z5:Z7)</f>
        <v>658.2725</v>
      </c>
      <c r="B6" s="14">
        <f>'Kosten TN'!Z12</f>
        <v>99.82608695652173</v>
      </c>
      <c r="C6" s="14">
        <f>'Kosten TN'!T90</f>
        <v>18.535036611456185</v>
      </c>
      <c r="D6" s="14">
        <f>'Kosten TN'!M90</f>
        <v>162.07837474120083</v>
      </c>
      <c r="E6" s="14">
        <f>'Kosten TN'!Z90</f>
        <v>256.3704392370914</v>
      </c>
      <c r="F6" s="14">
        <f>SUM('Kosten TN'!Z8:Z11)</f>
        <v>48.68913043478261</v>
      </c>
      <c r="G6" s="10">
        <f>SUM(A6:F6)</f>
        <v>1243.7715679810528</v>
      </c>
    </row>
    <row r="23" spans="1:10" ht="12.75">
      <c r="A23" s="392" t="s">
        <v>121</v>
      </c>
      <c r="B23" s="392"/>
      <c r="C23" s="392"/>
      <c r="D23" s="392"/>
      <c r="E23" s="392"/>
      <c r="F23" s="392"/>
      <c r="G23" s="392"/>
      <c r="H23" s="392"/>
      <c r="I23" s="392"/>
      <c r="J23" s="392"/>
    </row>
    <row r="26" spans="1:2" ht="12.75">
      <c r="A26" t="s">
        <v>44</v>
      </c>
      <c r="B26" s="3">
        <v>6</v>
      </c>
    </row>
    <row r="27" spans="1:2" ht="12.75">
      <c r="A27" t="s">
        <v>45</v>
      </c>
      <c r="B27" s="3">
        <v>1</v>
      </c>
    </row>
    <row r="28" spans="1:2" ht="12.75">
      <c r="A28" t="s">
        <v>46</v>
      </c>
      <c r="B28" s="3">
        <v>3</v>
      </c>
    </row>
    <row r="29" spans="1:2" ht="12.75">
      <c r="A29" t="s">
        <v>285</v>
      </c>
      <c r="B29" s="3">
        <v>2</v>
      </c>
    </row>
    <row r="30" spans="1:2" ht="12.75">
      <c r="A30" t="s">
        <v>47</v>
      </c>
      <c r="B30" s="3">
        <v>2</v>
      </c>
    </row>
    <row r="31" spans="1:2" ht="12.75">
      <c r="A31" t="s">
        <v>48</v>
      </c>
      <c r="B31" s="3">
        <v>2</v>
      </c>
    </row>
    <row r="32" spans="1:2" ht="12.75">
      <c r="A32" t="s">
        <v>49</v>
      </c>
      <c r="B32" s="3">
        <v>1</v>
      </c>
    </row>
    <row r="33" spans="1:2" ht="12.75">
      <c r="A33" t="s">
        <v>119</v>
      </c>
      <c r="B33" s="3">
        <v>1</v>
      </c>
    </row>
    <row r="34" spans="1:2" ht="12.75">
      <c r="A34" t="s">
        <v>115</v>
      </c>
      <c r="B34" s="3">
        <v>3</v>
      </c>
    </row>
    <row r="35" spans="1:2" ht="12.75">
      <c r="A35" t="s">
        <v>286</v>
      </c>
      <c r="B35" s="3">
        <v>4</v>
      </c>
    </row>
    <row r="36" ht="12.75">
      <c r="B36" s="3"/>
    </row>
    <row r="37" ht="12.75">
      <c r="B37" s="3"/>
    </row>
    <row r="38" ht="12.75">
      <c r="B38" s="3"/>
    </row>
  </sheetData>
  <mergeCells count="2">
    <mergeCell ref="A23:J23"/>
    <mergeCell ref="A1:J1"/>
  </mergeCell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31"/>
  <sheetViews>
    <sheetView workbookViewId="0" topLeftCell="A1">
      <selection activeCell="A1" sqref="A1:F1"/>
    </sheetView>
  </sheetViews>
  <sheetFormatPr defaultColWidth="11.421875" defaultRowHeight="12.75"/>
  <cols>
    <col min="1" max="1" width="37.8515625" style="0" bestFit="1" customWidth="1"/>
    <col min="2" max="2" width="19.28125" style="0" bestFit="1" customWidth="1"/>
    <col min="3" max="3" width="17.7109375" style="0" customWidth="1"/>
    <col min="4" max="4" width="18.28125" style="0" bestFit="1" customWidth="1"/>
    <col min="5" max="5" width="15.421875" style="0" customWidth="1"/>
    <col min="6" max="6" width="27.421875" style="0" customWidth="1"/>
  </cols>
  <sheetData>
    <row r="1" spans="1:6" ht="12.75">
      <c r="A1" s="503" t="s">
        <v>38</v>
      </c>
      <c r="B1" s="503"/>
      <c r="C1" s="503"/>
      <c r="D1" s="503"/>
      <c r="E1" s="503"/>
      <c r="F1" s="503"/>
    </row>
    <row r="3" spans="1:6" ht="12.75">
      <c r="A3" t="s">
        <v>42</v>
      </c>
      <c r="B3" t="s">
        <v>287</v>
      </c>
      <c r="C3" t="s">
        <v>113</v>
      </c>
      <c r="D3" t="s">
        <v>288</v>
      </c>
      <c r="E3" s="16"/>
      <c r="F3" s="15"/>
    </row>
    <row r="4" spans="1:6" ht="12.75">
      <c r="A4" t="s">
        <v>39</v>
      </c>
      <c r="B4" t="s">
        <v>146</v>
      </c>
      <c r="C4" t="s">
        <v>289</v>
      </c>
      <c r="D4" t="s">
        <v>290</v>
      </c>
      <c r="E4" s="16"/>
      <c r="F4" s="15"/>
    </row>
    <row r="5" spans="1:3" ht="12.75">
      <c r="A5" t="s">
        <v>40</v>
      </c>
      <c r="B5" t="s">
        <v>291</v>
      </c>
      <c r="C5" t="s">
        <v>292</v>
      </c>
    </row>
    <row r="6" spans="1:3" ht="12.75">
      <c r="A6" t="s">
        <v>41</v>
      </c>
      <c r="B6" t="s">
        <v>293</v>
      </c>
      <c r="C6" t="s">
        <v>294</v>
      </c>
    </row>
    <row r="8" spans="1:5" ht="12.75">
      <c r="A8" t="s">
        <v>36</v>
      </c>
      <c r="C8" t="s">
        <v>114</v>
      </c>
      <c r="D8" t="s">
        <v>295</v>
      </c>
      <c r="E8" t="s">
        <v>297</v>
      </c>
    </row>
    <row r="9" spans="1:5" ht="12.75">
      <c r="A9" t="s">
        <v>37</v>
      </c>
      <c r="D9" t="s">
        <v>296</v>
      </c>
      <c r="E9" t="s">
        <v>298</v>
      </c>
    </row>
    <row r="10" ht="12.75">
      <c r="A10" t="s">
        <v>43</v>
      </c>
    </row>
    <row r="11" spans="1:5" ht="12.75">
      <c r="A11" t="s">
        <v>303</v>
      </c>
      <c r="B11" t="s">
        <v>300</v>
      </c>
      <c r="C11" t="s">
        <v>299</v>
      </c>
      <c r="D11" t="s">
        <v>301</v>
      </c>
      <c r="E11" t="s">
        <v>302</v>
      </c>
    </row>
    <row r="13" spans="1:5" ht="12.75">
      <c r="A13" t="s">
        <v>304</v>
      </c>
      <c r="B13" t="s">
        <v>305</v>
      </c>
      <c r="C13" t="s">
        <v>306</v>
      </c>
      <c r="D13" t="s">
        <v>307</v>
      </c>
      <c r="E13" s="10" t="s">
        <v>308</v>
      </c>
    </row>
    <row r="14" ht="12.75">
      <c r="E14" s="10"/>
    </row>
    <row r="15" spans="1:3" ht="12.75">
      <c r="A15" t="s">
        <v>309</v>
      </c>
      <c r="B15" t="s">
        <v>310</v>
      </c>
      <c r="C15" t="s">
        <v>311</v>
      </c>
    </row>
    <row r="18" spans="1:2" ht="12.75">
      <c r="A18" t="s">
        <v>120</v>
      </c>
      <c r="B18" t="s">
        <v>116</v>
      </c>
    </row>
    <row r="19" spans="1:3" ht="12.75">
      <c r="A19" t="s">
        <v>44</v>
      </c>
      <c r="B19" s="3">
        <v>6</v>
      </c>
      <c r="C19" s="14"/>
    </row>
    <row r="20" spans="1:3" ht="12.75">
      <c r="A20" t="s">
        <v>45</v>
      </c>
      <c r="B20" s="3">
        <v>1</v>
      </c>
      <c r="C20" s="14"/>
    </row>
    <row r="21" spans="1:3" ht="12.75">
      <c r="A21" t="s">
        <v>46</v>
      </c>
      <c r="B21" s="3">
        <v>3</v>
      </c>
      <c r="C21" s="14"/>
    </row>
    <row r="22" spans="1:3" ht="12.75">
      <c r="A22" t="s">
        <v>285</v>
      </c>
      <c r="B22" s="3">
        <v>2</v>
      </c>
      <c r="C22" s="14"/>
    </row>
    <row r="23" spans="1:3" ht="12.75">
      <c r="A23" t="s">
        <v>47</v>
      </c>
      <c r="B23" s="3">
        <v>2</v>
      </c>
      <c r="C23" s="14"/>
    </row>
    <row r="24" spans="1:3" ht="12.75">
      <c r="A24" t="s">
        <v>48</v>
      </c>
      <c r="B24" s="3">
        <v>2</v>
      </c>
      <c r="C24" s="14"/>
    </row>
    <row r="25" spans="1:3" ht="12.75">
      <c r="A25" t="s">
        <v>49</v>
      </c>
      <c r="B25" s="3">
        <v>1</v>
      </c>
      <c r="C25" s="14"/>
    </row>
    <row r="26" spans="1:3" ht="12.75">
      <c r="A26" t="s">
        <v>119</v>
      </c>
      <c r="B26" s="3">
        <v>1</v>
      </c>
      <c r="C26" s="14"/>
    </row>
    <row r="27" spans="1:3" ht="12.75">
      <c r="A27" t="s">
        <v>115</v>
      </c>
      <c r="B27" s="3">
        <v>3</v>
      </c>
      <c r="C27" s="14"/>
    </row>
    <row r="28" spans="1:3" ht="12.75">
      <c r="A28" t="s">
        <v>286</v>
      </c>
      <c r="B28" s="3">
        <v>4</v>
      </c>
      <c r="C28" s="14"/>
    </row>
    <row r="29" spans="2:3" ht="12.75">
      <c r="B29" s="3"/>
      <c r="C29" s="14"/>
    </row>
    <row r="30" ht="12.75">
      <c r="A30" t="s">
        <v>117</v>
      </c>
    </row>
    <row r="31" ht="12.75">
      <c r="A31" t="s">
        <v>118</v>
      </c>
    </row>
  </sheetData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RAM-Brand of Fantastic Dreams</dc:creator>
  <cp:keywords/>
  <dc:description/>
  <cp:lastModifiedBy>Christoph Kenn</cp:lastModifiedBy>
  <cp:lastPrinted>2004-04-23T16:08:33Z</cp:lastPrinted>
  <dcterms:created xsi:type="dcterms:W3CDTF">2001-11-28T20:49:11Z</dcterms:created>
  <dcterms:modified xsi:type="dcterms:W3CDTF">2010-12-06T18:24:48Z</dcterms:modified>
  <cp:category/>
  <cp:version/>
  <cp:contentType/>
  <cp:contentStatus/>
</cp:coreProperties>
</file>