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isen (Rohdaten verschieben)\Homepage\Downloads\Daten\"/>
    </mc:Choice>
  </mc:AlternateContent>
  <bookViews>
    <workbookView xWindow="0" yWindow="0" windowWidth="28800" windowHeight="12435"/>
  </bookViews>
  <sheets>
    <sheet name="Ausgaben" sheetId="1" r:id="rId1"/>
    <sheet name="Abgehoben" sheetId="2" r:id="rId2"/>
    <sheet name="Statistik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  <c r="K64" i="1" l="1"/>
  <c r="B3" i="3"/>
  <c r="B2" i="3"/>
  <c r="J64" i="1"/>
  <c r="C68" i="1"/>
  <c r="I57" i="1" s="1"/>
  <c r="E6" i="2"/>
  <c r="D6" i="2"/>
  <c r="C6" i="2"/>
  <c r="E5" i="2"/>
  <c r="E4" i="2"/>
  <c r="C37" i="1" l="1"/>
  <c r="E62" i="1"/>
  <c r="G38" i="1"/>
  <c r="G49" i="1"/>
  <c r="I33" i="1"/>
  <c r="C17" i="1"/>
  <c r="C20" i="1"/>
  <c r="E45" i="1"/>
  <c r="E55" i="1"/>
  <c r="G16" i="1"/>
  <c r="G23" i="1"/>
  <c r="G36" i="1"/>
  <c r="G44" i="1"/>
  <c r="G54" i="1"/>
  <c r="I24" i="1"/>
  <c r="I32" i="1"/>
  <c r="I63" i="1"/>
  <c r="E7" i="1"/>
  <c r="G18" i="1"/>
  <c r="I25" i="1"/>
  <c r="C14" i="1"/>
  <c r="C41" i="1"/>
  <c r="E35" i="1"/>
  <c r="E52" i="1"/>
  <c r="G9" i="1"/>
  <c r="G19" i="1"/>
  <c r="G15" i="1"/>
  <c r="G64" i="1" s="1"/>
  <c r="B6" i="3" s="1"/>
  <c r="G39" i="1"/>
  <c r="G50" i="1"/>
  <c r="I8" i="1"/>
  <c r="I26" i="1"/>
  <c r="I56" i="1"/>
  <c r="E48" i="1"/>
  <c r="G27" i="1"/>
  <c r="G61" i="1"/>
  <c r="E40" i="1"/>
  <c r="E53" i="1"/>
  <c r="G12" i="1"/>
  <c r="G21" i="1"/>
  <c r="G31" i="1"/>
  <c r="G43" i="1"/>
  <c r="G51" i="1"/>
  <c r="I13" i="1"/>
  <c r="I28" i="1"/>
  <c r="E64" i="1"/>
  <c r="B4" i="3" s="1"/>
  <c r="H64" i="1"/>
  <c r="B66" i="1" s="1"/>
  <c r="F66" i="1" s="1"/>
  <c r="C22" i="3"/>
  <c r="B22" i="3"/>
  <c r="F54" i="1"/>
  <c r="D52" i="1"/>
  <c r="F50" i="1"/>
  <c r="D48" i="1"/>
  <c r="D64" i="1" s="1"/>
  <c r="F43" i="1"/>
  <c r="B41" i="1"/>
  <c r="B37" i="1"/>
  <c r="F36" i="1"/>
  <c r="F23" i="1"/>
  <c r="B20" i="1"/>
  <c r="B17" i="1"/>
  <c r="B64" i="1" s="1"/>
  <c r="F16" i="1"/>
  <c r="F64" i="1" s="1"/>
  <c r="B14" i="1"/>
  <c r="I64" i="1" l="1"/>
  <c r="B7" i="3" s="1"/>
  <c r="C64" i="1"/>
  <c r="B5" i="3" s="1"/>
  <c r="L64" i="1"/>
  <c r="M64" i="1" s="1"/>
</calcChain>
</file>

<file path=xl/comments1.xml><?xml version="1.0" encoding="utf-8"?>
<comments xmlns="http://schemas.openxmlformats.org/spreadsheetml/2006/main">
  <authors>
    <author>Kenn, Christoph (I/EE-621)</author>
  </authors>
  <commentList>
    <comment ref="H60" authorId="0" shapeId="0">
      <text>
        <r>
          <rPr>
            <b/>
            <sz val="9"/>
            <color indexed="81"/>
            <rFont val="Segoe UI"/>
            <family val="2"/>
          </rPr>
          <t>VISA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<sst xmlns="http://schemas.openxmlformats.org/spreadsheetml/2006/main" count="128" uniqueCount="95">
  <si>
    <t>Schuhsohlen Juliet</t>
  </si>
  <si>
    <t>2 Getränke nahe Taksim Platz</t>
  </si>
  <si>
    <t>Flug NUE-IST-NUE</t>
  </si>
  <si>
    <t>Übernachtung Santa Hill Hotel Istanbul</t>
  </si>
  <si>
    <t>[EUR]</t>
  </si>
  <si>
    <t>[TRY]</t>
  </si>
  <si>
    <t>Flasche Wasser</t>
  </si>
  <si>
    <t>Schal Juliet</t>
  </si>
  <si>
    <t>Eintritt Topkapi-Palast</t>
  </si>
  <si>
    <t>Mittagessen Kösk Kebab</t>
  </si>
  <si>
    <t>Eintritt Hagia Sofia</t>
  </si>
  <si>
    <t>Gebäck</t>
  </si>
  <si>
    <t>2 Getränke</t>
  </si>
  <si>
    <t>Eintritt Versunkener Palast (Basilica Cistern)</t>
  </si>
  <si>
    <t>4 Getränke</t>
  </si>
  <si>
    <t>Eintritt Blaue Moschee</t>
  </si>
  <si>
    <t>Abendessen Doy Doy Restaurant</t>
  </si>
  <si>
    <t>3 Postkarten</t>
  </si>
  <si>
    <t>Programm</t>
  </si>
  <si>
    <t>Essen/Trinken</t>
  </si>
  <si>
    <t>Sonstiges</t>
  </si>
  <si>
    <t>Übernachtung</t>
  </si>
  <si>
    <t>Flug</t>
  </si>
  <si>
    <t>[EUR</t>
  </si>
  <si>
    <t>Transport</t>
  </si>
  <si>
    <t>2 Briefmarken</t>
  </si>
  <si>
    <t>Binden</t>
  </si>
  <si>
    <t>Getränke</t>
  </si>
  <si>
    <t>Fr, 31.05.2019</t>
  </si>
  <si>
    <t>Do, 30.05.2019</t>
  </si>
  <si>
    <t>Mi, 29.05.2019</t>
  </si>
  <si>
    <t>Kinderschuhe für Thea</t>
  </si>
  <si>
    <t>Haargummis Juliet</t>
  </si>
  <si>
    <t>Eintritt Sülemaniye Moschee</t>
  </si>
  <si>
    <t>Istanbul Card Aufladung</t>
  </si>
  <si>
    <t>Istanbul Card Kauf (6 TL) und Aufladung (44 TL)</t>
  </si>
  <si>
    <t>Mittagessen Balkan Lokantasi</t>
  </si>
  <si>
    <t>Eintritt Dolmabahce Palast</t>
  </si>
  <si>
    <t>Simli (türkische Brezn)</t>
  </si>
  <si>
    <t>Eintritt Beylerbeyi Palast</t>
  </si>
  <si>
    <t>Eintritt Camlica Moschee</t>
  </si>
  <si>
    <t>Abendessen Köfteladen Üsküdar</t>
  </si>
  <si>
    <t>Eis (insg. 4 Kugeln)</t>
  </si>
  <si>
    <t>Sa, 01.06.2019</t>
  </si>
  <si>
    <t>Turyol-Fähre Karaköy-Prinzeninsel</t>
  </si>
  <si>
    <t>Mittagssnack Prinzeninsel</t>
  </si>
  <si>
    <t>Getränke Prinzeninsel</t>
  </si>
  <si>
    <t>Turyol-Fähre Prinzeninsel-Kadiköy</t>
  </si>
  <si>
    <t>Abendessen Balkan Lokantasi</t>
  </si>
  <si>
    <t>2 kg Bulgurreis</t>
  </si>
  <si>
    <t>Schokokugeln</t>
  </si>
  <si>
    <t>So, 02.06.2019</t>
  </si>
  <si>
    <t>Süßigkeiten vom Großen Bazar</t>
  </si>
  <si>
    <t>Restgeld</t>
  </si>
  <si>
    <t>Cash:</t>
  </si>
  <si>
    <t>TRY</t>
  </si>
  <si>
    <t>Schritte</t>
  </si>
  <si>
    <t>km</t>
  </si>
  <si>
    <t>---</t>
  </si>
  <si>
    <t>kcal</t>
  </si>
  <si>
    <t>Wartezeiten:</t>
  </si>
  <si>
    <t>Aufenthaltsdauern:</t>
  </si>
  <si>
    <t>Topkapi-Palast</t>
  </si>
  <si>
    <t>min</t>
  </si>
  <si>
    <t>Hagia Sofia</t>
  </si>
  <si>
    <t>Versunkener Palast</t>
  </si>
  <si>
    <t>Blaue Moschee</t>
  </si>
  <si>
    <t>Großer Bazar</t>
  </si>
  <si>
    <t>Gewürzbazar</t>
  </si>
  <si>
    <t>Sülemaniye Moschee</t>
  </si>
  <si>
    <t>Dolmabahce Palast</t>
  </si>
  <si>
    <t>Beylerbeyi Palast</t>
  </si>
  <si>
    <t>Camlica Moschee</t>
  </si>
  <si>
    <t>Prinzeninsel</t>
  </si>
  <si>
    <t>alle anderen</t>
  </si>
  <si>
    <t>Datum</t>
  </si>
  <si>
    <t>Bank</t>
  </si>
  <si>
    <t>EUR</t>
  </si>
  <si>
    <t>Kurs</t>
  </si>
  <si>
    <t>Gesamt [EUR]</t>
  </si>
  <si>
    <t>p.P. [EUR]</t>
  </si>
  <si>
    <t>Esskastanien 100 g</t>
  </si>
  <si>
    <t>==&gt;</t>
  </si>
  <si>
    <t>fehlen</t>
  </si>
  <si>
    <t>ok</t>
  </si>
  <si>
    <t>Kurs:</t>
  </si>
  <si>
    <t>1 TRY =</t>
  </si>
  <si>
    <t>Gesamtkosten 4 Tage / 4 Nächte Istanbul</t>
  </si>
  <si>
    <t>Hotel</t>
  </si>
  <si>
    <t>Nahrungsmittel</t>
  </si>
  <si>
    <t>Posten</t>
  </si>
  <si>
    <t>Kosten [EUR]</t>
  </si>
  <si>
    <t xml:space="preserve">Bargeldabhebungen </t>
  </si>
  <si>
    <t>VakifBank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</si>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</sst>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2" fontId="0" fillId="0" borderId="0" xfId="0" applyNumberFormat="1" applyAlignment="1">
      <alignment horizontal="left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0" fillId="0" borderId="0" xfId="0" quotePrefix="1" applyAlignment="1">
      <alignment horizontal="left"/>
    </xf>
    <xf numFmtId="3" fontId="0" fillId="0" borderId="0" xfId="0" applyNumberFormat="1" applyAlignment="1">
      <alignment horizontal="left"/>
    </xf>
    <xf numFmtId="3" fontId="0" fillId="0" borderId="1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3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3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12" xfId="0" applyBorder="1"/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4" xfId="0" applyNumberFormat="1" applyBorder="1" applyAlignment="1">
      <alignment horizontal="left"/>
    </xf>
    <xf numFmtId="0" fontId="0" fillId="0" borderId="16" xfId="0" applyBorder="1"/>
    <xf numFmtId="1" fontId="0" fillId="0" borderId="14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" xfId="0" applyFill="1" applyBorder="1"/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0" fontId="2" fillId="0" borderId="15" xfId="0" applyFont="1" applyBorder="1"/>
    <xf numFmtId="0" fontId="2" fillId="0" borderId="6" xfId="0" applyFont="1" applyBorder="1"/>
    <xf numFmtId="0" fontId="2" fillId="0" borderId="8" xfId="0" applyFont="1" applyBorder="1"/>
    <xf numFmtId="2" fontId="0" fillId="0" borderId="19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49" fontId="0" fillId="0" borderId="0" xfId="0" applyNumberFormat="1"/>
    <xf numFmtId="49" fontId="1" fillId="3" borderId="0" xfId="0" applyNumberFormat="1" applyFont="1" applyFill="1"/>
    <xf numFmtId="0" fontId="2" fillId="0" borderId="22" xfId="0" applyFont="1" applyBorder="1"/>
    <xf numFmtId="0" fontId="2" fillId="0" borderId="21" xfId="0" applyFont="1" applyBorder="1"/>
    <xf numFmtId="2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2" fontId="0" fillId="2" borderId="19" xfId="0" applyNumberFormat="1" applyFill="1" applyBorder="1" applyAlignment="1">
      <alignment horizontal="left"/>
    </xf>
    <xf numFmtId="2" fontId="0" fillId="0" borderId="20" xfId="0" applyNumberFormat="1" applyBorder="1" applyAlignment="1">
      <alignment horizontal="left"/>
    </xf>
    <xf numFmtId="2" fontId="0" fillId="0" borderId="2" xfId="0" applyNumberFormat="1" applyBorder="1"/>
    <xf numFmtId="2" fontId="3" fillId="0" borderId="1" xfId="0" applyNumberFormat="1" applyFont="1" applyBorder="1" applyAlignment="1">
      <alignment horizontal="left"/>
    </xf>
    <xf numFmtId="2" fontId="3" fillId="0" borderId="16" xfId="0" applyNumberFormat="1" applyFont="1" applyBorder="1"/>
    <xf numFmtId="2" fontId="0" fillId="2" borderId="0" xfId="0" applyNumberFormat="1" applyFill="1" applyBorder="1" applyAlignment="1">
      <alignment horizontal="left"/>
    </xf>
    <xf numFmtId="2" fontId="0" fillId="2" borderId="2" xfId="0" applyNumberFormat="1" applyFill="1" applyBorder="1"/>
    <xf numFmtId="2" fontId="0" fillId="0" borderId="13" xfId="0" applyNumberFormat="1" applyBorder="1" applyAlignment="1">
      <alignment horizontal="left"/>
    </xf>
    <xf numFmtId="2" fontId="0" fillId="0" borderId="15" xfId="0" applyNumberFormat="1" applyBorder="1"/>
    <xf numFmtId="2" fontId="0" fillId="0" borderId="16" xfId="0" applyNumberFormat="1" applyBorder="1"/>
    <xf numFmtId="2" fontId="3" fillId="0" borderId="3" xfId="0" applyNumberFormat="1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2" fontId="3" fillId="0" borderId="2" xfId="0" applyNumberFormat="1" applyFont="1" applyFill="1" applyBorder="1" applyAlignment="1">
      <alignment horizontal="left"/>
    </xf>
    <xf numFmtId="0" fontId="0" fillId="0" borderId="21" xfId="0" applyBorder="1"/>
    <xf numFmtId="2" fontId="0" fillId="0" borderId="22" xfId="0" applyNumberFormat="1" applyBorder="1" applyAlignment="1">
      <alignment horizontal="left"/>
    </xf>
    <xf numFmtId="2" fontId="0" fillId="0" borderId="23" xfId="0" applyNumberFormat="1" applyBorder="1" applyAlignment="1">
      <alignment horizontal="left"/>
    </xf>
    <xf numFmtId="2" fontId="0" fillId="0" borderId="24" xfId="0" applyNumberFormat="1" applyBorder="1" applyAlignment="1">
      <alignment horizontal="left"/>
    </xf>
    <xf numFmtId="2" fontId="0" fillId="5" borderId="21" xfId="0" applyNumberFormat="1" applyFill="1" applyBorder="1" applyAlignment="1">
      <alignment horizontal="left"/>
    </xf>
    <xf numFmtId="2" fontId="3" fillId="0" borderId="19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4" borderId="8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Gesamtkosten Istanbul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Statistik!$A$2:$A$7</c:f>
              <c:strCache>
                <c:ptCount val="6"/>
                <c:pt idx="0">
                  <c:v>Flug</c:v>
                </c:pt>
                <c:pt idx="1">
                  <c:v>Hotel</c:v>
                </c:pt>
                <c:pt idx="2">
                  <c:v>Transport</c:v>
                </c:pt>
                <c:pt idx="3">
                  <c:v>Programm</c:v>
                </c:pt>
                <c:pt idx="4">
                  <c:v>Nahrungsmittel</c:v>
                </c:pt>
                <c:pt idx="5">
                  <c:v>Sonstiges</c:v>
                </c:pt>
              </c:strCache>
            </c:strRef>
          </c:cat>
          <c:val>
            <c:numRef>
              <c:f>Statistik!$B$2:$B$7</c:f>
              <c:numCache>
                <c:formatCode>0.00</c:formatCode>
                <c:ptCount val="6"/>
                <c:pt idx="0">
                  <c:v>213.54</c:v>
                </c:pt>
                <c:pt idx="1">
                  <c:v>45</c:v>
                </c:pt>
                <c:pt idx="2">
                  <c:v>15.705750000000002</c:v>
                </c:pt>
                <c:pt idx="3">
                  <c:v>38.660307692307697</c:v>
                </c:pt>
                <c:pt idx="4">
                  <c:v>39.808035576923082</c:v>
                </c:pt>
                <c:pt idx="5">
                  <c:v>13.625348076923078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</xdr:rowOff>
    </xdr:from>
    <xdr:to>
      <xdr:col>5</xdr:col>
      <xdr:colOff>295275</xdr:colOff>
      <xdr:row>14</xdr:row>
      <xdr:rowOff>80962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tabSelected="1" workbookViewId="0">
      <pane ySplit="2" topLeftCell="A30" activePane="bottomLeft" state="frozen"/>
      <selection pane="bottomLeft" activeCell="H56" sqref="H56"/>
    </sheetView>
  </sheetViews>
  <sheetFormatPr baseColWidth="10" defaultRowHeight="15" x14ac:dyDescent="0.25"/>
  <cols>
    <col min="1" max="1" width="43.42578125" bestFit="1" customWidth="1"/>
    <col min="2" max="2" width="7.5703125" bestFit="1" customWidth="1"/>
    <col min="3" max="9" width="7.5703125" customWidth="1"/>
    <col min="10" max="10" width="13.42578125" bestFit="1" customWidth="1"/>
    <col min="11" max="11" width="13.42578125" customWidth="1"/>
    <col min="12" max="12" width="12.85546875" customWidth="1"/>
  </cols>
  <sheetData>
    <row r="1" spans="1:11" x14ac:dyDescent="0.25">
      <c r="A1" s="73" t="s">
        <v>87</v>
      </c>
      <c r="B1" s="70" t="s">
        <v>18</v>
      </c>
      <c r="C1" s="71"/>
      <c r="D1" s="70" t="s">
        <v>24</v>
      </c>
      <c r="E1" s="72"/>
      <c r="F1" s="71" t="s">
        <v>19</v>
      </c>
      <c r="G1" s="71"/>
      <c r="H1" s="70" t="s">
        <v>20</v>
      </c>
      <c r="I1" s="72"/>
      <c r="J1" s="38" t="s">
        <v>21</v>
      </c>
      <c r="K1" s="39" t="s">
        <v>22</v>
      </c>
    </row>
    <row r="2" spans="1:11" ht="15.75" thickBot="1" x14ac:dyDescent="0.3">
      <c r="A2" s="74"/>
      <c r="B2" s="22" t="s">
        <v>5</v>
      </c>
      <c r="C2" s="21" t="s">
        <v>4</v>
      </c>
      <c r="D2" s="22" t="s">
        <v>5</v>
      </c>
      <c r="E2" s="23" t="s">
        <v>4</v>
      </c>
      <c r="F2" s="21" t="s">
        <v>5</v>
      </c>
      <c r="G2" s="21" t="s">
        <v>4</v>
      </c>
      <c r="H2" s="22" t="s">
        <v>5</v>
      </c>
      <c r="I2" s="23" t="s">
        <v>4</v>
      </c>
      <c r="J2" s="21" t="s">
        <v>23</v>
      </c>
      <c r="K2" s="24" t="s">
        <v>4</v>
      </c>
    </row>
    <row r="3" spans="1:11" x14ac:dyDescent="0.25">
      <c r="A3" s="20" t="s">
        <v>2</v>
      </c>
      <c r="B3" s="13"/>
      <c r="C3" s="41"/>
      <c r="D3" s="13"/>
      <c r="E3" s="41"/>
      <c r="F3" s="14"/>
      <c r="G3" s="41"/>
      <c r="H3" s="13"/>
      <c r="I3" s="41"/>
      <c r="J3" s="17"/>
      <c r="K3" s="63">
        <v>427.08</v>
      </c>
    </row>
    <row r="4" spans="1:11" x14ac:dyDescent="0.25">
      <c r="A4" s="29" t="s">
        <v>3</v>
      </c>
      <c r="B4" s="19"/>
      <c r="C4" s="49"/>
      <c r="D4" s="19"/>
      <c r="E4" s="49"/>
      <c r="F4" s="5"/>
      <c r="G4" s="49"/>
      <c r="H4" s="19"/>
      <c r="I4" s="49"/>
      <c r="J4" s="53">
        <v>90</v>
      </c>
      <c r="K4" s="54"/>
    </row>
    <row r="5" spans="1:11" ht="4.5" customHeight="1" x14ac:dyDescent="0.25">
      <c r="A5" s="34"/>
      <c r="B5" s="32"/>
      <c r="C5" s="50"/>
      <c r="D5" s="32"/>
      <c r="E5" s="50"/>
      <c r="F5" s="33"/>
      <c r="G5" s="50"/>
      <c r="H5" s="32"/>
      <c r="I5" s="50"/>
      <c r="J5" s="55"/>
      <c r="K5" s="56"/>
    </row>
    <row r="6" spans="1:11" x14ac:dyDescent="0.25">
      <c r="A6" s="37" t="s">
        <v>30</v>
      </c>
      <c r="B6" s="25"/>
      <c r="C6" s="51"/>
      <c r="D6" s="25"/>
      <c r="E6" s="51"/>
      <c r="F6" s="26"/>
      <c r="G6" s="51"/>
      <c r="H6" s="25"/>
      <c r="I6" s="51"/>
      <c r="J6" s="57"/>
      <c r="K6" s="58"/>
    </row>
    <row r="7" spans="1:11" x14ac:dyDescent="0.25">
      <c r="A7" s="20" t="s">
        <v>35</v>
      </c>
      <c r="B7" s="13"/>
      <c r="C7" s="40"/>
      <c r="D7" s="16">
        <v>50</v>
      </c>
      <c r="E7" s="40">
        <f>D7*C68</f>
        <v>8.0542307692307702</v>
      </c>
      <c r="F7" s="15"/>
      <c r="G7" s="40"/>
      <c r="H7" s="16"/>
      <c r="I7" s="40"/>
      <c r="J7" s="17"/>
      <c r="K7" s="52"/>
    </row>
    <row r="8" spans="1:11" x14ac:dyDescent="0.25">
      <c r="A8" s="20" t="s">
        <v>0</v>
      </c>
      <c r="B8" s="13"/>
      <c r="C8" s="40"/>
      <c r="D8" s="16"/>
      <c r="E8" s="40"/>
      <c r="F8" s="15"/>
      <c r="G8" s="40"/>
      <c r="H8" s="16">
        <v>5</v>
      </c>
      <c r="I8" s="40">
        <f>H8*C68</f>
        <v>0.80542307692307702</v>
      </c>
      <c r="J8" s="17"/>
      <c r="K8" s="52"/>
    </row>
    <row r="9" spans="1:11" x14ac:dyDescent="0.25">
      <c r="A9" s="29" t="s">
        <v>1</v>
      </c>
      <c r="B9" s="19"/>
      <c r="C9" s="49"/>
      <c r="D9" s="28"/>
      <c r="E9" s="49"/>
      <c r="F9" s="27">
        <v>5</v>
      </c>
      <c r="G9" s="49">
        <f>F9*C68</f>
        <v>0.80542307692307702</v>
      </c>
      <c r="H9" s="28"/>
      <c r="I9" s="49"/>
      <c r="J9" s="46"/>
      <c r="K9" s="59"/>
    </row>
    <row r="10" spans="1:11" ht="4.5" customHeight="1" x14ac:dyDescent="0.25">
      <c r="A10" s="34"/>
      <c r="B10" s="35"/>
      <c r="C10" s="50"/>
      <c r="D10" s="35"/>
      <c r="E10" s="50"/>
      <c r="F10" s="36"/>
      <c r="G10" s="50"/>
      <c r="H10" s="35"/>
      <c r="I10" s="50"/>
      <c r="J10" s="55"/>
      <c r="K10" s="56"/>
    </row>
    <row r="11" spans="1:11" x14ac:dyDescent="0.25">
      <c r="A11" s="37" t="s">
        <v>29</v>
      </c>
      <c r="B11" s="30"/>
      <c r="C11" s="51"/>
      <c r="D11" s="30"/>
      <c r="E11" s="51"/>
      <c r="F11" s="31"/>
      <c r="G11" s="51"/>
      <c r="H11" s="30"/>
      <c r="I11" s="51"/>
      <c r="J11" s="57"/>
      <c r="K11" s="58"/>
    </row>
    <row r="12" spans="1:11" x14ac:dyDescent="0.25">
      <c r="A12" s="20" t="s">
        <v>6</v>
      </c>
      <c r="B12" s="13"/>
      <c r="C12" s="40"/>
      <c r="D12" s="16"/>
      <c r="E12" s="40"/>
      <c r="F12" s="15">
        <v>1</v>
      </c>
      <c r="G12" s="40">
        <f>F12*C68</f>
        <v>0.16108461538461541</v>
      </c>
      <c r="H12" s="16"/>
      <c r="I12" s="40"/>
      <c r="J12" s="17"/>
      <c r="K12" s="52"/>
    </row>
    <row r="13" spans="1:11" x14ac:dyDescent="0.25">
      <c r="A13" s="20" t="s">
        <v>7</v>
      </c>
      <c r="B13" s="13"/>
      <c r="C13" s="40"/>
      <c r="D13" s="16"/>
      <c r="E13" s="40"/>
      <c r="F13" s="15"/>
      <c r="G13" s="40"/>
      <c r="H13" s="16">
        <v>10</v>
      </c>
      <c r="I13" s="40">
        <f>H13*C68</f>
        <v>1.610846153846154</v>
      </c>
      <c r="J13" s="17"/>
      <c r="K13" s="52"/>
    </row>
    <row r="14" spans="1:11" x14ac:dyDescent="0.25">
      <c r="A14" s="20" t="s">
        <v>8</v>
      </c>
      <c r="B14" s="16">
        <f>2*60</f>
        <v>120</v>
      </c>
      <c r="C14" s="40">
        <f>B14*C68</f>
        <v>19.330153846153848</v>
      </c>
      <c r="D14" s="16"/>
      <c r="E14" s="40"/>
      <c r="F14" s="15"/>
      <c r="G14" s="40"/>
      <c r="H14" s="16"/>
      <c r="I14" s="40"/>
      <c r="J14" s="17"/>
      <c r="K14" s="52"/>
    </row>
    <row r="15" spans="1:11" x14ac:dyDescent="0.25">
      <c r="A15" s="20" t="s">
        <v>81</v>
      </c>
      <c r="B15" s="13"/>
      <c r="C15" s="40"/>
      <c r="D15" s="16"/>
      <c r="E15" s="40"/>
      <c r="F15" s="15">
        <v>10</v>
      </c>
      <c r="G15" s="40">
        <f>F15*C68</f>
        <v>1.610846153846154</v>
      </c>
      <c r="H15" s="16"/>
      <c r="I15" s="40"/>
      <c r="J15" s="17"/>
      <c r="K15" s="52"/>
    </row>
    <row r="16" spans="1:11" x14ac:dyDescent="0.25">
      <c r="A16" s="20" t="s">
        <v>9</v>
      </c>
      <c r="B16" s="13"/>
      <c r="C16" s="40"/>
      <c r="D16" s="16"/>
      <c r="E16" s="40"/>
      <c r="F16" s="15">
        <f>33+20+6+6+4+6</f>
        <v>75</v>
      </c>
      <c r="G16" s="40">
        <f>F16*C68</f>
        <v>12.081346153846155</v>
      </c>
      <c r="H16" s="16"/>
      <c r="I16" s="40"/>
      <c r="J16" s="17"/>
      <c r="K16" s="52"/>
    </row>
    <row r="17" spans="1:11" x14ac:dyDescent="0.25">
      <c r="A17" s="20" t="s">
        <v>10</v>
      </c>
      <c r="B17" s="16">
        <f>2*60</f>
        <v>120</v>
      </c>
      <c r="C17" s="40">
        <f>B17*C68</f>
        <v>19.330153846153848</v>
      </c>
      <c r="D17" s="16"/>
      <c r="E17" s="40"/>
      <c r="F17" s="15"/>
      <c r="G17" s="40"/>
      <c r="H17" s="16"/>
      <c r="I17" s="40"/>
      <c r="J17" s="17"/>
      <c r="K17" s="52"/>
    </row>
    <row r="18" spans="1:11" x14ac:dyDescent="0.25">
      <c r="A18" s="20" t="s">
        <v>11</v>
      </c>
      <c r="B18" s="13"/>
      <c r="C18" s="40"/>
      <c r="D18" s="16"/>
      <c r="E18" s="40"/>
      <c r="F18" s="15">
        <v>2</v>
      </c>
      <c r="G18" s="40">
        <f>F18*C68</f>
        <v>0.32216923076923082</v>
      </c>
      <c r="H18" s="16"/>
      <c r="I18" s="40"/>
      <c r="J18" s="17"/>
      <c r="K18" s="52"/>
    </row>
    <row r="19" spans="1:11" x14ac:dyDescent="0.25">
      <c r="A19" s="20" t="s">
        <v>12</v>
      </c>
      <c r="B19" s="13"/>
      <c r="C19" s="40"/>
      <c r="D19" s="18"/>
      <c r="E19" s="40"/>
      <c r="F19" s="17">
        <v>5.5</v>
      </c>
      <c r="G19" s="40">
        <f>F19*C68</f>
        <v>0.88596538461538477</v>
      </c>
      <c r="H19" s="18"/>
      <c r="I19" s="40"/>
      <c r="J19" s="17"/>
      <c r="K19" s="52"/>
    </row>
    <row r="20" spans="1:11" x14ac:dyDescent="0.25">
      <c r="A20" s="20" t="s">
        <v>13</v>
      </c>
      <c r="B20" s="16">
        <f>2*20</f>
        <v>40</v>
      </c>
      <c r="C20" s="40">
        <f>B20*C68</f>
        <v>6.4433846153846162</v>
      </c>
      <c r="D20" s="16"/>
      <c r="E20" s="40"/>
      <c r="F20" s="15"/>
      <c r="G20" s="40"/>
      <c r="H20" s="16"/>
      <c r="I20" s="40"/>
      <c r="J20" s="17"/>
      <c r="K20" s="52"/>
    </row>
    <row r="21" spans="1:11" x14ac:dyDescent="0.25">
      <c r="A21" s="20" t="s">
        <v>14</v>
      </c>
      <c r="B21" s="13"/>
      <c r="C21" s="40"/>
      <c r="D21" s="16"/>
      <c r="E21" s="40"/>
      <c r="F21" s="15">
        <v>11</v>
      </c>
      <c r="G21" s="40">
        <f>F21*C68</f>
        <v>1.7719307692307695</v>
      </c>
      <c r="H21" s="16"/>
      <c r="I21" s="40"/>
      <c r="J21" s="17"/>
      <c r="K21" s="52"/>
    </row>
    <row r="22" spans="1:11" x14ac:dyDescent="0.25">
      <c r="A22" s="20" t="s">
        <v>15</v>
      </c>
      <c r="B22" s="16">
        <v>0</v>
      </c>
      <c r="C22" s="40">
        <v>0</v>
      </c>
      <c r="D22" s="16"/>
      <c r="E22" s="40"/>
      <c r="F22" s="15"/>
      <c r="G22" s="40"/>
      <c r="H22" s="16"/>
      <c r="I22" s="40"/>
      <c r="J22" s="17"/>
      <c r="K22" s="52"/>
    </row>
    <row r="23" spans="1:11" x14ac:dyDescent="0.25">
      <c r="A23" s="20" t="s">
        <v>16</v>
      </c>
      <c r="B23" s="13"/>
      <c r="C23" s="40"/>
      <c r="D23" s="16"/>
      <c r="E23" s="40"/>
      <c r="F23" s="15">
        <f>24+35+4+4+2+10+6</f>
        <v>85</v>
      </c>
      <c r="G23" s="40">
        <f>F23*C68</f>
        <v>13.692192307692309</v>
      </c>
      <c r="H23" s="16"/>
      <c r="I23" s="40"/>
      <c r="J23" s="17"/>
      <c r="K23" s="52"/>
    </row>
    <row r="24" spans="1:11" x14ac:dyDescent="0.25">
      <c r="A24" s="20" t="s">
        <v>17</v>
      </c>
      <c r="B24" s="13"/>
      <c r="C24" s="40"/>
      <c r="D24" s="16"/>
      <c r="E24" s="40"/>
      <c r="F24" s="15"/>
      <c r="G24" s="40"/>
      <c r="H24" s="16">
        <v>5</v>
      </c>
      <c r="I24" s="40">
        <f>H24*C68</f>
        <v>0.80542307692307702</v>
      </c>
      <c r="J24" s="17"/>
      <c r="K24" s="52"/>
    </row>
    <row r="25" spans="1:11" x14ac:dyDescent="0.25">
      <c r="A25" s="20" t="s">
        <v>25</v>
      </c>
      <c r="B25" s="16"/>
      <c r="C25" s="40"/>
      <c r="D25" s="16"/>
      <c r="E25" s="40"/>
      <c r="F25" s="15"/>
      <c r="G25" s="40"/>
      <c r="H25" s="16">
        <v>10</v>
      </c>
      <c r="I25" s="40">
        <f>H25*C68</f>
        <v>1.610846153846154</v>
      </c>
      <c r="J25" s="17"/>
      <c r="K25" s="52"/>
    </row>
    <row r="26" spans="1:11" x14ac:dyDescent="0.25">
      <c r="A26" s="20" t="s">
        <v>26</v>
      </c>
      <c r="B26" s="16"/>
      <c r="C26" s="40"/>
      <c r="D26" s="16"/>
      <c r="E26" s="40"/>
      <c r="F26" s="15"/>
      <c r="G26" s="40"/>
      <c r="H26" s="16">
        <v>2</v>
      </c>
      <c r="I26" s="40">
        <f>H26*C68</f>
        <v>0.32216923076923082</v>
      </c>
      <c r="J26" s="17"/>
      <c r="K26" s="52"/>
    </row>
    <row r="27" spans="1:11" x14ac:dyDescent="0.25">
      <c r="A27" s="20" t="s">
        <v>27</v>
      </c>
      <c r="B27" s="16"/>
      <c r="C27" s="40"/>
      <c r="D27" s="16"/>
      <c r="E27" s="40"/>
      <c r="F27" s="17">
        <v>33.5</v>
      </c>
      <c r="G27" s="40">
        <f>F27*C68</f>
        <v>5.3963346153846166</v>
      </c>
      <c r="H27" s="16"/>
      <c r="I27" s="40"/>
      <c r="J27" s="17"/>
      <c r="K27" s="52"/>
    </row>
    <row r="28" spans="1:11" x14ac:dyDescent="0.25">
      <c r="A28" s="29" t="s">
        <v>0</v>
      </c>
      <c r="B28" s="28"/>
      <c r="C28" s="49"/>
      <c r="D28" s="28"/>
      <c r="E28" s="49"/>
      <c r="F28" s="27"/>
      <c r="G28" s="49"/>
      <c r="H28" s="28">
        <v>5</v>
      </c>
      <c r="I28" s="49">
        <f>H28*C68</f>
        <v>0.80542307692307702</v>
      </c>
      <c r="J28" s="46"/>
      <c r="K28" s="59"/>
    </row>
    <row r="29" spans="1:11" ht="4.5" customHeight="1" x14ac:dyDescent="0.25">
      <c r="A29" s="34"/>
      <c r="B29" s="35"/>
      <c r="C29" s="50"/>
      <c r="D29" s="35"/>
      <c r="E29" s="50"/>
      <c r="F29" s="36"/>
      <c r="G29" s="50"/>
      <c r="H29" s="35"/>
      <c r="I29" s="50"/>
      <c r="J29" s="55"/>
      <c r="K29" s="56"/>
    </row>
    <row r="30" spans="1:11" x14ac:dyDescent="0.25">
      <c r="A30" s="37" t="s">
        <v>28</v>
      </c>
      <c r="B30" s="30"/>
      <c r="C30" s="51"/>
      <c r="D30" s="30"/>
      <c r="E30" s="51"/>
      <c r="F30" s="31"/>
      <c r="G30" s="51"/>
      <c r="H30" s="30"/>
      <c r="I30" s="51"/>
      <c r="J30" s="57"/>
      <c r="K30" s="58"/>
    </row>
    <row r="31" spans="1:11" x14ac:dyDescent="0.25">
      <c r="A31" s="20" t="s">
        <v>6</v>
      </c>
      <c r="B31" s="13"/>
      <c r="C31" s="40"/>
      <c r="D31" s="16"/>
      <c r="E31" s="40"/>
      <c r="F31" s="17">
        <v>0.5</v>
      </c>
      <c r="G31" s="40">
        <f>F31*C68</f>
        <v>8.0542307692307705E-2</v>
      </c>
      <c r="H31" s="16"/>
      <c r="I31" s="40"/>
      <c r="J31" s="17"/>
      <c r="K31" s="52"/>
    </row>
    <row r="32" spans="1:11" x14ac:dyDescent="0.25">
      <c r="A32" s="20" t="s">
        <v>31</v>
      </c>
      <c r="B32" s="16"/>
      <c r="C32" s="40"/>
      <c r="D32" s="16"/>
      <c r="E32" s="40"/>
      <c r="F32" s="15"/>
      <c r="G32" s="40"/>
      <c r="H32" s="16">
        <v>40</v>
      </c>
      <c r="I32" s="40">
        <f>H32*C68</f>
        <v>6.4433846153846162</v>
      </c>
      <c r="J32" s="17"/>
      <c r="K32" s="52"/>
    </row>
    <row r="33" spans="1:11" x14ac:dyDescent="0.25">
      <c r="A33" s="20" t="s">
        <v>32</v>
      </c>
      <c r="B33" s="16"/>
      <c r="C33" s="40"/>
      <c r="D33" s="16"/>
      <c r="E33" s="40"/>
      <c r="F33" s="15"/>
      <c r="G33" s="40"/>
      <c r="H33" s="16">
        <v>10</v>
      </c>
      <c r="I33" s="40">
        <f>H33*C68</f>
        <v>1.610846153846154</v>
      </c>
      <c r="J33" s="17"/>
      <c r="K33" s="52"/>
    </row>
    <row r="34" spans="1:11" x14ac:dyDescent="0.25">
      <c r="A34" s="20" t="s">
        <v>33</v>
      </c>
      <c r="B34" s="16">
        <v>0</v>
      </c>
      <c r="C34" s="40">
        <v>0</v>
      </c>
      <c r="D34" s="16"/>
      <c r="E34" s="40"/>
      <c r="F34" s="15"/>
      <c r="G34" s="40"/>
      <c r="H34" s="16"/>
      <c r="I34" s="40"/>
      <c r="J34" s="17"/>
      <c r="K34" s="52"/>
    </row>
    <row r="35" spans="1:11" x14ac:dyDescent="0.25">
      <c r="A35" s="20" t="s">
        <v>34</v>
      </c>
      <c r="B35" s="16"/>
      <c r="C35" s="40"/>
      <c r="D35" s="16">
        <v>25</v>
      </c>
      <c r="E35" s="40">
        <f>D35*C68</f>
        <v>4.0271153846153851</v>
      </c>
      <c r="F35" s="15"/>
      <c r="G35" s="40"/>
      <c r="H35" s="16"/>
      <c r="I35" s="40"/>
      <c r="J35" s="17"/>
      <c r="K35" s="52"/>
    </row>
    <row r="36" spans="1:11" x14ac:dyDescent="0.25">
      <c r="A36" s="20" t="s">
        <v>36</v>
      </c>
      <c r="B36" s="16"/>
      <c r="C36" s="40"/>
      <c r="D36" s="16"/>
      <c r="E36" s="40"/>
      <c r="F36" s="17">
        <f>38+11+1.25</f>
        <v>50.25</v>
      </c>
      <c r="G36" s="40">
        <f>F36*C68</f>
        <v>8.0945019230769244</v>
      </c>
      <c r="H36" s="16"/>
      <c r="I36" s="40"/>
      <c r="J36" s="17"/>
      <c r="K36" s="52"/>
    </row>
    <row r="37" spans="1:11" x14ac:dyDescent="0.25">
      <c r="A37" s="20" t="s">
        <v>37</v>
      </c>
      <c r="B37" s="16">
        <f>2*60</f>
        <v>120</v>
      </c>
      <c r="C37" s="40">
        <f>B37*C68</f>
        <v>19.330153846153848</v>
      </c>
      <c r="D37" s="16"/>
      <c r="E37" s="40"/>
      <c r="F37" s="15"/>
      <c r="G37" s="40"/>
      <c r="H37" s="16"/>
      <c r="I37" s="40"/>
      <c r="J37" s="17"/>
      <c r="K37" s="52"/>
    </row>
    <row r="38" spans="1:11" x14ac:dyDescent="0.25">
      <c r="A38" s="20" t="s">
        <v>27</v>
      </c>
      <c r="B38" s="16"/>
      <c r="C38" s="40"/>
      <c r="D38" s="16"/>
      <c r="E38" s="40"/>
      <c r="F38" s="15">
        <v>9</v>
      </c>
      <c r="G38" s="40">
        <f>F38*C68</f>
        <v>1.4497615384615388</v>
      </c>
      <c r="H38" s="16"/>
      <c r="I38" s="40"/>
      <c r="J38" s="17"/>
      <c r="K38" s="52"/>
    </row>
    <row r="39" spans="1:11" x14ac:dyDescent="0.25">
      <c r="A39" s="20" t="s">
        <v>38</v>
      </c>
      <c r="B39" s="16"/>
      <c r="C39" s="40"/>
      <c r="D39" s="16"/>
      <c r="E39" s="40"/>
      <c r="F39" s="17">
        <v>1.75</v>
      </c>
      <c r="G39" s="40">
        <f>F39*C68</f>
        <v>0.28189807692307695</v>
      </c>
      <c r="H39" s="16"/>
      <c r="I39" s="40"/>
      <c r="J39" s="17"/>
      <c r="K39" s="52"/>
    </row>
    <row r="40" spans="1:11" x14ac:dyDescent="0.25">
      <c r="A40" s="20" t="s">
        <v>34</v>
      </c>
      <c r="B40" s="16"/>
      <c r="C40" s="40"/>
      <c r="D40" s="16">
        <v>20</v>
      </c>
      <c r="E40" s="40">
        <f>D40*C68</f>
        <v>3.2216923076923081</v>
      </c>
      <c r="F40" s="15"/>
      <c r="G40" s="40"/>
      <c r="H40" s="16"/>
      <c r="I40" s="40"/>
      <c r="J40" s="17"/>
      <c r="K40" s="52"/>
    </row>
    <row r="41" spans="1:11" x14ac:dyDescent="0.25">
      <c r="A41" s="20" t="s">
        <v>39</v>
      </c>
      <c r="B41" s="16">
        <f>2*40</f>
        <v>80</v>
      </c>
      <c r="C41" s="40">
        <f>B41*C68</f>
        <v>12.886769230769232</v>
      </c>
      <c r="D41" s="16"/>
      <c r="E41" s="40"/>
      <c r="F41" s="15"/>
      <c r="G41" s="40"/>
      <c r="H41" s="16"/>
      <c r="I41" s="40"/>
      <c r="J41" s="17"/>
      <c r="K41" s="52"/>
    </row>
    <row r="42" spans="1:11" x14ac:dyDescent="0.25">
      <c r="A42" s="20" t="s">
        <v>40</v>
      </c>
      <c r="B42" s="16">
        <v>0</v>
      </c>
      <c r="C42" s="40">
        <v>0</v>
      </c>
      <c r="D42" s="16"/>
      <c r="E42" s="40"/>
      <c r="F42" s="15"/>
      <c r="G42" s="40"/>
      <c r="H42" s="16"/>
      <c r="I42" s="40"/>
      <c r="J42" s="17"/>
      <c r="K42" s="52"/>
    </row>
    <row r="43" spans="1:11" x14ac:dyDescent="0.25">
      <c r="A43" s="20" t="s">
        <v>41</v>
      </c>
      <c r="B43" s="18"/>
      <c r="C43" s="40"/>
      <c r="D43" s="18"/>
      <c r="E43" s="40"/>
      <c r="F43" s="15">
        <f>4+3+3.5+1.5+17+14+5+4</f>
        <v>52</v>
      </c>
      <c r="G43" s="40">
        <f>F43*C68</f>
        <v>8.3764000000000021</v>
      </c>
      <c r="H43" s="18"/>
      <c r="I43" s="40"/>
      <c r="J43" s="17"/>
      <c r="K43" s="52"/>
    </row>
    <row r="44" spans="1:11" x14ac:dyDescent="0.25">
      <c r="A44" s="20" t="s">
        <v>42</v>
      </c>
      <c r="B44" s="16"/>
      <c r="C44" s="40"/>
      <c r="D44" s="16"/>
      <c r="E44" s="40"/>
      <c r="F44" s="17">
        <v>13.5</v>
      </c>
      <c r="G44" s="40">
        <f>F44*C68</f>
        <v>2.174642307692308</v>
      </c>
      <c r="H44" s="16"/>
      <c r="I44" s="40"/>
      <c r="J44" s="17"/>
      <c r="K44" s="52"/>
    </row>
    <row r="45" spans="1:11" x14ac:dyDescent="0.25">
      <c r="A45" s="29" t="s">
        <v>34</v>
      </c>
      <c r="B45" s="28"/>
      <c r="C45" s="49"/>
      <c r="D45" s="28">
        <v>20</v>
      </c>
      <c r="E45" s="49">
        <f>D45*C68</f>
        <v>3.2216923076923081</v>
      </c>
      <c r="F45" s="27"/>
      <c r="G45" s="49"/>
      <c r="H45" s="28"/>
      <c r="I45" s="49"/>
      <c r="J45" s="46"/>
      <c r="K45" s="59"/>
    </row>
    <row r="46" spans="1:11" ht="4.5" customHeight="1" x14ac:dyDescent="0.25">
      <c r="A46" s="34"/>
      <c r="B46" s="35"/>
      <c r="C46" s="50"/>
      <c r="D46" s="35"/>
      <c r="E46" s="50"/>
      <c r="F46" s="36"/>
      <c r="G46" s="50"/>
      <c r="H46" s="35"/>
      <c r="I46" s="50"/>
      <c r="J46" s="55"/>
      <c r="K46" s="56"/>
    </row>
    <row r="47" spans="1:11" x14ac:dyDescent="0.25">
      <c r="A47" s="37" t="s">
        <v>43</v>
      </c>
      <c r="B47" s="30"/>
      <c r="C47" s="51"/>
      <c r="D47" s="30"/>
      <c r="E47" s="51"/>
      <c r="F47" s="31"/>
      <c r="G47" s="51"/>
      <c r="H47" s="30"/>
      <c r="I47" s="51"/>
      <c r="J47" s="57"/>
      <c r="K47" s="58"/>
    </row>
    <row r="48" spans="1:11" x14ac:dyDescent="0.25">
      <c r="A48" s="20" t="s">
        <v>44</v>
      </c>
      <c r="B48" s="12"/>
      <c r="C48" s="40"/>
      <c r="D48" s="16">
        <f>2*10</f>
        <v>20</v>
      </c>
      <c r="E48" s="40">
        <f>D48*C68</f>
        <v>3.2216923076923081</v>
      </c>
      <c r="F48" s="15"/>
      <c r="G48" s="40"/>
      <c r="H48" s="16"/>
      <c r="I48" s="40"/>
      <c r="J48" s="17"/>
      <c r="K48" s="52"/>
    </row>
    <row r="49" spans="1:13" x14ac:dyDescent="0.25">
      <c r="A49" s="20" t="s">
        <v>6</v>
      </c>
      <c r="B49" s="16"/>
      <c r="C49" s="40"/>
      <c r="D49" s="16"/>
      <c r="E49" s="40"/>
      <c r="F49" s="17">
        <v>1.5</v>
      </c>
      <c r="G49" s="40">
        <f>F49*C68</f>
        <v>0.24162692307692313</v>
      </c>
      <c r="H49" s="16"/>
      <c r="I49" s="40"/>
      <c r="J49" s="17"/>
      <c r="K49" s="52"/>
    </row>
    <row r="50" spans="1:13" x14ac:dyDescent="0.25">
      <c r="A50" s="20" t="s">
        <v>45</v>
      </c>
      <c r="B50" s="16"/>
      <c r="C50" s="40"/>
      <c r="D50" s="16"/>
      <c r="E50" s="40"/>
      <c r="F50" s="15">
        <f>20+1</f>
        <v>21</v>
      </c>
      <c r="G50" s="40">
        <f>F50*C68</f>
        <v>3.3827769230769236</v>
      </c>
      <c r="H50" s="16"/>
      <c r="I50" s="40"/>
      <c r="J50" s="17"/>
      <c r="K50" s="52"/>
    </row>
    <row r="51" spans="1:13" x14ac:dyDescent="0.25">
      <c r="A51" s="20" t="s">
        <v>46</v>
      </c>
      <c r="B51" s="16"/>
      <c r="C51" s="40"/>
      <c r="D51" s="16"/>
      <c r="E51" s="40"/>
      <c r="F51" s="17">
        <v>4.75</v>
      </c>
      <c r="G51" s="40">
        <f>F51*C68</f>
        <v>0.76515192307692315</v>
      </c>
      <c r="H51" s="16"/>
      <c r="I51" s="40"/>
      <c r="J51" s="17"/>
      <c r="K51" s="52"/>
    </row>
    <row r="52" spans="1:13" x14ac:dyDescent="0.25">
      <c r="A52" s="20" t="s">
        <v>47</v>
      </c>
      <c r="B52" s="16"/>
      <c r="C52" s="40"/>
      <c r="D52" s="16">
        <f>2*10</f>
        <v>20</v>
      </c>
      <c r="E52" s="40">
        <f>D52*C68</f>
        <v>3.2216923076923081</v>
      </c>
      <c r="F52" s="15"/>
      <c r="G52" s="40"/>
      <c r="H52" s="16"/>
      <c r="I52" s="40"/>
      <c r="J52" s="17"/>
      <c r="K52" s="52"/>
    </row>
    <row r="53" spans="1:13" x14ac:dyDescent="0.25">
      <c r="A53" s="20" t="s">
        <v>34</v>
      </c>
      <c r="B53" s="16"/>
      <c r="C53" s="40"/>
      <c r="D53" s="16">
        <v>20</v>
      </c>
      <c r="E53" s="40">
        <f>D53*C68</f>
        <v>3.2216923076923081</v>
      </c>
      <c r="F53" s="15"/>
      <c r="G53" s="40"/>
      <c r="H53" s="16"/>
      <c r="I53" s="40"/>
      <c r="J53" s="17"/>
      <c r="K53" s="52"/>
    </row>
    <row r="54" spans="1:13" x14ac:dyDescent="0.25">
      <c r="A54" s="20" t="s">
        <v>48</v>
      </c>
      <c r="B54" s="16"/>
      <c r="C54" s="40"/>
      <c r="D54" s="16"/>
      <c r="E54" s="40"/>
      <c r="F54" s="15">
        <f>48</f>
        <v>48</v>
      </c>
      <c r="G54" s="40">
        <f>F54*C68</f>
        <v>7.7320615384615401</v>
      </c>
      <c r="H54" s="16"/>
      <c r="I54" s="40"/>
      <c r="J54" s="17"/>
      <c r="K54" s="52"/>
    </row>
    <row r="55" spans="1:13" x14ac:dyDescent="0.25">
      <c r="A55" s="20" t="s">
        <v>34</v>
      </c>
      <c r="B55" s="16"/>
      <c r="C55" s="40"/>
      <c r="D55" s="16">
        <v>10</v>
      </c>
      <c r="E55" s="40">
        <f>D55*C68</f>
        <v>1.610846153846154</v>
      </c>
      <c r="F55" s="15"/>
      <c r="G55" s="40"/>
      <c r="H55" s="16"/>
      <c r="I55" s="40"/>
      <c r="J55" s="17"/>
      <c r="K55" s="52"/>
    </row>
    <row r="56" spans="1:13" x14ac:dyDescent="0.25">
      <c r="A56" s="20" t="s">
        <v>49</v>
      </c>
      <c r="B56" s="13"/>
      <c r="C56" s="40"/>
      <c r="D56" s="16"/>
      <c r="E56" s="40"/>
      <c r="F56" s="15"/>
      <c r="G56" s="40"/>
      <c r="H56" s="18">
        <v>10.4</v>
      </c>
      <c r="I56" s="40">
        <f>H56*C68</f>
        <v>1.6752800000000003</v>
      </c>
      <c r="J56" s="17"/>
      <c r="K56" s="52"/>
    </row>
    <row r="57" spans="1:13" x14ac:dyDescent="0.25">
      <c r="A57" s="29" t="s">
        <v>50</v>
      </c>
      <c r="B57" s="19"/>
      <c r="C57" s="49"/>
      <c r="D57" s="19"/>
      <c r="E57" s="49"/>
      <c r="F57" s="5"/>
      <c r="G57" s="49"/>
      <c r="H57" s="19">
        <v>17</v>
      </c>
      <c r="I57" s="49">
        <f>H57*C68</f>
        <v>2.738438461538462</v>
      </c>
      <c r="J57" s="46"/>
      <c r="K57" s="59"/>
    </row>
    <row r="58" spans="1:13" ht="4.5" customHeight="1" x14ac:dyDescent="0.25">
      <c r="A58" s="34"/>
      <c r="B58" s="32"/>
      <c r="C58" s="50"/>
      <c r="D58" s="32"/>
      <c r="E58" s="50"/>
      <c r="F58" s="33"/>
      <c r="G58" s="50"/>
      <c r="H58" s="32"/>
      <c r="I58" s="50"/>
      <c r="J58" s="55"/>
      <c r="K58" s="56"/>
    </row>
    <row r="59" spans="1:13" x14ac:dyDescent="0.25">
      <c r="A59" s="37" t="s">
        <v>51</v>
      </c>
      <c r="B59" s="25"/>
      <c r="C59" s="51"/>
      <c r="D59" s="25"/>
      <c r="E59" s="51"/>
      <c r="F59" s="26"/>
      <c r="G59" s="51"/>
      <c r="H59" s="25"/>
      <c r="I59" s="51"/>
      <c r="J59" s="57"/>
      <c r="K59" s="58"/>
    </row>
    <row r="60" spans="1:13" x14ac:dyDescent="0.25">
      <c r="A60" s="20" t="s">
        <v>52</v>
      </c>
      <c r="B60" s="13"/>
      <c r="C60" s="40"/>
      <c r="D60" s="13"/>
      <c r="E60" s="40"/>
      <c r="F60" s="14"/>
      <c r="G60" s="40"/>
      <c r="H60" s="60">
        <v>50</v>
      </c>
      <c r="I60" s="69">
        <f>7.71+0.13</f>
        <v>7.84</v>
      </c>
      <c r="J60" s="17"/>
      <c r="K60" s="52"/>
    </row>
    <row r="61" spans="1:13" x14ac:dyDescent="0.25">
      <c r="A61" s="20" t="s">
        <v>36</v>
      </c>
      <c r="B61" s="13"/>
      <c r="C61" s="40"/>
      <c r="D61" s="13"/>
      <c r="E61" s="40"/>
      <c r="F61" s="14">
        <v>64</v>
      </c>
      <c r="G61" s="40">
        <f>F61*C68</f>
        <v>10.309415384615386</v>
      </c>
      <c r="H61" s="13"/>
      <c r="I61" s="40"/>
      <c r="J61" s="17"/>
      <c r="K61" s="52"/>
    </row>
    <row r="62" spans="1:13" ht="15.75" thickBot="1" x14ac:dyDescent="0.3">
      <c r="A62" s="20" t="s">
        <v>34</v>
      </c>
      <c r="B62" s="13"/>
      <c r="C62" s="40"/>
      <c r="D62" s="13">
        <v>10</v>
      </c>
      <c r="E62" s="40">
        <f>D62*C68</f>
        <v>1.610846153846154</v>
      </c>
      <c r="F62" s="14"/>
      <c r="G62" s="40"/>
      <c r="H62" s="13"/>
      <c r="I62" s="40"/>
      <c r="J62" s="17"/>
      <c r="K62" s="52"/>
    </row>
    <row r="63" spans="1:13" ht="15.75" thickBot="1" x14ac:dyDescent="0.3">
      <c r="A63" s="20" t="s">
        <v>53</v>
      </c>
      <c r="B63" s="13"/>
      <c r="C63" s="40"/>
      <c r="D63" s="13"/>
      <c r="E63" s="40"/>
      <c r="F63" s="14"/>
      <c r="G63" s="40"/>
      <c r="H63" s="18">
        <v>6.1</v>
      </c>
      <c r="I63" s="40">
        <f>H63*C68</f>
        <v>0.98261615384615397</v>
      </c>
      <c r="J63" s="17"/>
      <c r="K63" s="52"/>
      <c r="L63" s="44" t="s">
        <v>79</v>
      </c>
      <c r="M63" s="45" t="s">
        <v>80</v>
      </c>
    </row>
    <row r="64" spans="1:13" ht="15.75" thickBot="1" x14ac:dyDescent="0.3">
      <c r="A64" s="64"/>
      <c r="B64" s="65">
        <f t="shared" ref="B64:K64" si="0">SUM(B3:B63)</f>
        <v>480</v>
      </c>
      <c r="C64" s="66">
        <f t="shared" si="0"/>
        <v>77.320615384615394</v>
      </c>
      <c r="D64" s="65">
        <f t="shared" si="0"/>
        <v>195</v>
      </c>
      <c r="E64" s="66">
        <f t="shared" si="0"/>
        <v>31.411500000000004</v>
      </c>
      <c r="F64" s="67">
        <f t="shared" si="0"/>
        <v>494.25</v>
      </c>
      <c r="G64" s="66">
        <f t="shared" si="0"/>
        <v>79.616071153846164</v>
      </c>
      <c r="H64" s="65">
        <f t="shared" si="0"/>
        <v>170.5</v>
      </c>
      <c r="I64" s="66">
        <f t="shared" si="0"/>
        <v>27.250696153846157</v>
      </c>
      <c r="J64" s="66">
        <f t="shared" si="0"/>
        <v>90</v>
      </c>
      <c r="K64" s="66">
        <f t="shared" si="0"/>
        <v>427.08</v>
      </c>
      <c r="L64" s="67">
        <f>SUM(C64,E64,G64,I64,J64,K64)</f>
        <v>732.67888269230775</v>
      </c>
      <c r="M64" s="68">
        <f>L64/2</f>
        <v>366.33944134615388</v>
      </c>
    </row>
    <row r="66" spans="1:8" x14ac:dyDescent="0.25">
      <c r="A66" t="s">
        <v>54</v>
      </c>
      <c r="B66" s="1">
        <f>SUM(B64,D64,F64,H64)-H60</f>
        <v>1289.75</v>
      </c>
      <c r="C66" t="s">
        <v>55</v>
      </c>
      <c r="D66" s="43" t="s">
        <v>84</v>
      </c>
      <c r="E66" s="42" t="s">
        <v>82</v>
      </c>
      <c r="F66" s="1">
        <f>1300-B66</f>
        <v>10.25</v>
      </c>
      <c r="G66" t="s">
        <v>55</v>
      </c>
      <c r="H66" t="s">
        <v>83</v>
      </c>
    </row>
    <row r="68" spans="1:8" x14ac:dyDescent="0.25">
      <c r="A68" t="s">
        <v>85</v>
      </c>
      <c r="B68" t="s">
        <v>86</v>
      </c>
      <c r="C68">
        <f>Abgehoben!E6</f>
        <v>0.16108461538461541</v>
      </c>
      <c r="D68" t="s">
        <v>77</v>
      </c>
    </row>
  </sheetData>
  <mergeCells count="5">
    <mergeCell ref="B1:C1"/>
    <mergeCell ref="F1:G1"/>
    <mergeCell ref="H1:I1"/>
    <mergeCell ref="D1:E1"/>
    <mergeCell ref="A1:A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2" sqref="A2"/>
    </sheetView>
  </sheetViews>
  <sheetFormatPr baseColWidth="10" defaultRowHeight="15" x14ac:dyDescent="0.25"/>
  <cols>
    <col min="2" max="2" width="25" customWidth="1"/>
  </cols>
  <sheetData>
    <row r="1" spans="1:6" x14ac:dyDescent="0.25">
      <c r="A1" s="75" t="s">
        <v>92</v>
      </c>
      <c r="B1" s="75"/>
      <c r="C1" s="75"/>
      <c r="D1" s="75"/>
      <c r="E1" s="75"/>
    </row>
    <row r="3" spans="1:6" x14ac:dyDescent="0.25">
      <c r="A3" s="2" t="s">
        <v>75</v>
      </c>
      <c r="B3" s="2" t="s">
        <v>76</v>
      </c>
      <c r="C3" s="2" t="s">
        <v>55</v>
      </c>
      <c r="D3" s="2" t="s">
        <v>77</v>
      </c>
      <c r="E3" s="2" t="s">
        <v>78</v>
      </c>
    </row>
    <row r="4" spans="1:6" x14ac:dyDescent="0.25">
      <c r="A4" s="10">
        <v>43614</v>
      </c>
      <c r="B4" s="61" t="s">
        <v>93</v>
      </c>
      <c r="C4" s="3">
        <v>1000</v>
      </c>
      <c r="D4" s="1">
        <v>163.30000000000001</v>
      </c>
      <c r="E4" s="47">
        <f>D4/C4</f>
        <v>0.1633</v>
      </c>
      <c r="F4" s="3"/>
    </row>
    <row r="5" spans="1:6" x14ac:dyDescent="0.25">
      <c r="A5" s="11">
        <v>43616</v>
      </c>
      <c r="B5" s="62" t="s">
        <v>94</v>
      </c>
      <c r="C5" s="5">
        <v>300</v>
      </c>
      <c r="D5" s="46">
        <v>46.11</v>
      </c>
      <c r="E5" s="48">
        <f>D5/C5</f>
        <v>0.1537</v>
      </c>
      <c r="F5" s="3"/>
    </row>
    <row r="6" spans="1:6" x14ac:dyDescent="0.25">
      <c r="C6" s="3">
        <f>SUM(C4:C5)</f>
        <v>1300</v>
      </c>
      <c r="D6" s="1">
        <f>SUM(D4:D5)</f>
        <v>209.41000000000003</v>
      </c>
      <c r="E6" s="47">
        <f>(C4*E4+C5*E5)/(C4+C5)</f>
        <v>0.16108461538461541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/>
  </sheetViews>
  <sheetFormatPr baseColWidth="10" defaultRowHeight="15" x14ac:dyDescent="0.25"/>
  <cols>
    <col min="1" max="1" width="21.28515625" customWidth="1"/>
    <col min="3" max="3" width="8.5703125" customWidth="1"/>
  </cols>
  <sheetData>
    <row r="1" spans="1:4" x14ac:dyDescent="0.25">
      <c r="A1" s="2" t="s">
        <v>90</v>
      </c>
      <c r="B1" s="2" t="s">
        <v>91</v>
      </c>
    </row>
    <row r="2" spans="1:4" x14ac:dyDescent="0.25">
      <c r="A2" t="s">
        <v>22</v>
      </c>
      <c r="B2" s="1">
        <f>Ausgaben!K3/2</f>
        <v>213.54</v>
      </c>
    </row>
    <row r="3" spans="1:4" x14ac:dyDescent="0.25">
      <c r="A3" t="s">
        <v>88</v>
      </c>
      <c r="B3" s="1">
        <f>Ausgaben!J4/2</f>
        <v>45</v>
      </c>
    </row>
    <row r="4" spans="1:4" x14ac:dyDescent="0.25">
      <c r="A4" t="s">
        <v>24</v>
      </c>
      <c r="B4" s="1">
        <f>Ausgaben!E64/2</f>
        <v>15.705750000000002</v>
      </c>
    </row>
    <row r="5" spans="1:4" x14ac:dyDescent="0.25">
      <c r="A5" t="s">
        <v>18</v>
      </c>
      <c r="B5" s="1">
        <f>Ausgaben!C64/2</f>
        <v>38.660307692307697</v>
      </c>
    </row>
    <row r="6" spans="1:4" x14ac:dyDescent="0.25">
      <c r="A6" t="s">
        <v>89</v>
      </c>
      <c r="B6" s="1">
        <f>Ausgaben!G64/2</f>
        <v>39.808035576923082</v>
      </c>
    </row>
    <row r="7" spans="1:4" x14ac:dyDescent="0.25">
      <c r="A7" t="s">
        <v>20</v>
      </c>
      <c r="B7" s="1">
        <f>Ausgaben!I64/2</f>
        <v>13.625348076923078</v>
      </c>
    </row>
    <row r="16" spans="1:4" x14ac:dyDescent="0.25">
      <c r="B16" s="2" t="s">
        <v>56</v>
      </c>
      <c r="C16" s="2" t="s">
        <v>57</v>
      </c>
      <c r="D16" s="2" t="s">
        <v>59</v>
      </c>
    </row>
    <row r="17" spans="1:4" x14ac:dyDescent="0.25">
      <c r="A17" s="6" t="s">
        <v>30</v>
      </c>
      <c r="B17" s="7" t="s">
        <v>58</v>
      </c>
      <c r="C17" s="7" t="s">
        <v>58</v>
      </c>
      <c r="D17" s="7" t="s">
        <v>58</v>
      </c>
    </row>
    <row r="18" spans="1:4" x14ac:dyDescent="0.25">
      <c r="A18" t="s">
        <v>29</v>
      </c>
      <c r="B18" s="8">
        <v>26366</v>
      </c>
      <c r="C18" s="3">
        <v>18</v>
      </c>
      <c r="D18" s="3"/>
    </row>
    <row r="19" spans="1:4" x14ac:dyDescent="0.25">
      <c r="A19" t="s">
        <v>28</v>
      </c>
      <c r="B19" s="8">
        <v>19626</v>
      </c>
      <c r="C19" s="3">
        <v>15</v>
      </c>
      <c r="D19" s="3"/>
    </row>
    <row r="20" spans="1:4" x14ac:dyDescent="0.25">
      <c r="A20" t="s">
        <v>43</v>
      </c>
      <c r="B20" s="8">
        <v>15668</v>
      </c>
      <c r="C20" s="3">
        <v>12</v>
      </c>
      <c r="D20" s="3"/>
    </row>
    <row r="21" spans="1:4" x14ac:dyDescent="0.25">
      <c r="A21" s="4" t="s">
        <v>51</v>
      </c>
      <c r="B21" s="9">
        <v>11692</v>
      </c>
      <c r="C21" s="5">
        <v>10</v>
      </c>
      <c r="D21" s="5"/>
    </row>
    <row r="22" spans="1:4" x14ac:dyDescent="0.25">
      <c r="B22" s="3">
        <f>SUM(B17:B21)</f>
        <v>73352</v>
      </c>
      <c r="C22" s="3">
        <f>SUM(C17:C21)</f>
        <v>55</v>
      </c>
      <c r="D22" s="3">
        <v>3150</v>
      </c>
    </row>
    <row r="24" spans="1:4" x14ac:dyDescent="0.25">
      <c r="A24" s="2" t="s">
        <v>60</v>
      </c>
      <c r="B24" s="2" t="s">
        <v>63</v>
      </c>
    </row>
    <row r="25" spans="1:4" x14ac:dyDescent="0.25">
      <c r="A25" t="s">
        <v>64</v>
      </c>
      <c r="B25" s="3">
        <v>9</v>
      </c>
    </row>
    <row r="26" spans="1:4" x14ac:dyDescent="0.25">
      <c r="A26" t="s">
        <v>74</v>
      </c>
      <c r="B26" s="3">
        <v>0</v>
      </c>
    </row>
    <row r="28" spans="1:4" x14ac:dyDescent="0.25">
      <c r="A28" s="2" t="s">
        <v>61</v>
      </c>
      <c r="B28" s="2" t="s">
        <v>63</v>
      </c>
    </row>
    <row r="29" spans="1:4" x14ac:dyDescent="0.25">
      <c r="A29" t="s">
        <v>62</v>
      </c>
      <c r="B29" s="3">
        <v>90</v>
      </c>
    </row>
    <row r="30" spans="1:4" x14ac:dyDescent="0.25">
      <c r="A30" t="s">
        <v>64</v>
      </c>
      <c r="B30" s="3">
        <v>55</v>
      </c>
    </row>
    <row r="31" spans="1:4" x14ac:dyDescent="0.25">
      <c r="A31" t="s">
        <v>65</v>
      </c>
      <c r="B31" s="3">
        <v>27</v>
      </c>
    </row>
    <row r="32" spans="1:4" x14ac:dyDescent="0.25">
      <c r="A32" t="s">
        <v>66</v>
      </c>
      <c r="B32" s="3">
        <v>20</v>
      </c>
    </row>
    <row r="33" spans="1:2" x14ac:dyDescent="0.25">
      <c r="A33" t="s">
        <v>67</v>
      </c>
      <c r="B33" s="3">
        <v>30</v>
      </c>
    </row>
    <row r="34" spans="1:2" x14ac:dyDescent="0.25">
      <c r="A34" t="s">
        <v>68</v>
      </c>
      <c r="B34" s="3">
        <v>30</v>
      </c>
    </row>
    <row r="35" spans="1:2" x14ac:dyDescent="0.25">
      <c r="A35" t="s">
        <v>69</v>
      </c>
      <c r="B35" s="3">
        <v>25</v>
      </c>
    </row>
    <row r="36" spans="1:2" x14ac:dyDescent="0.25">
      <c r="A36" t="s">
        <v>70</v>
      </c>
      <c r="B36" s="3">
        <v>85</v>
      </c>
    </row>
    <row r="37" spans="1:2" x14ac:dyDescent="0.25">
      <c r="A37" t="s">
        <v>71</v>
      </c>
      <c r="B37" s="3">
        <v>45</v>
      </c>
    </row>
    <row r="38" spans="1:2" x14ac:dyDescent="0.25">
      <c r="A38" t="s">
        <v>72</v>
      </c>
      <c r="B38" s="3">
        <v>40</v>
      </c>
    </row>
    <row r="39" spans="1:2" x14ac:dyDescent="0.25">
      <c r="A39" t="s">
        <v>73</v>
      </c>
      <c r="B39" s="3">
        <v>180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Ausgaben</vt:lpstr>
      <vt:lpstr>Abgehoben</vt:lpstr>
      <vt:lpstr>Statistik</vt:lpstr>
    </vt:vector>
  </TitlesOfParts>
  <Company>AUDI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Kenn, Christoph (I/EE-621)</dc:creator>
  <cp:lastModifiedBy>Admin</cp:lastModifiedBy>
  <dcterms:created xsi:type="dcterms:W3CDTF">2019-06-04T05:30:25Z</dcterms:created>
  <dcterms:modified xsi:type="dcterms:W3CDTF">2019-06-05T17:40:55Z</dcterms:modified>
</cp:coreProperties>
</file>